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ACIÓN ABAV\PAGINA WEB\DATOS MOSTRADOS EN LA WEB\PUBLICO EN GENERAL\EMISIONES BBV 2018\"/>
    </mc:Choice>
  </mc:AlternateContent>
  <bookViews>
    <workbookView xWindow="360" yWindow="270" windowWidth="14895" windowHeight="7875" tabRatio="636" firstSheet="8" activeTab="12"/>
  </bookViews>
  <sheets>
    <sheet name="2009" sheetId="20" r:id="rId1"/>
    <sheet name="2010" sheetId="21" r:id="rId2"/>
    <sheet name="2011" sheetId="26" r:id="rId3"/>
    <sheet name="Caracteristicas Emisión" sheetId="22" state="hidden" r:id="rId4"/>
    <sheet name="Series Emisión" sheetId="23" state="hidden" r:id="rId5"/>
    <sheet name="TPP" sheetId="25" state="hidden" r:id="rId6"/>
    <sheet name="2012" sheetId="27" r:id="rId7"/>
    <sheet name="2013" sheetId="33" r:id="rId8"/>
    <sheet name="2014" sheetId="34" r:id="rId9"/>
    <sheet name="2015" sheetId="37" r:id="rId10"/>
    <sheet name="2016" sheetId="38" r:id="rId11"/>
    <sheet name="2017" sheetId="39" r:id="rId12"/>
    <sheet name="2018" sheetId="40" r:id="rId13"/>
  </sheets>
  <definedNames>
    <definedName name="_xlnm._FilterDatabase" localSheetId="0" hidden="1">'2009'!$B$5:$V$29</definedName>
    <definedName name="_xlnm._FilterDatabase" localSheetId="1" hidden="1">'2010'!$A$5:$X$39</definedName>
    <definedName name="_xlnm._FilterDatabase" localSheetId="2" hidden="1">'2011'!$A$51:$X$64</definedName>
    <definedName name="_xlnm._FilterDatabase" localSheetId="6" hidden="1">'2012'!$A$5:$O$64</definedName>
    <definedName name="_xlnm._FilterDatabase" localSheetId="7" hidden="1">'2013'!$A$5:$AO$74</definedName>
    <definedName name="_xlnm._FilterDatabase" localSheetId="8" hidden="1">'2014'!$A$5:$AO$5</definedName>
    <definedName name="_xlnm._FilterDatabase" localSheetId="9" hidden="1">'2015'!$B$5:$P$72</definedName>
    <definedName name="_xlnm._FilterDatabase" localSheetId="10" hidden="1">'2016'!$B$5:$P$81</definedName>
    <definedName name="_xlnm._FilterDatabase" localSheetId="11" hidden="1">'2017'!$B$5:$P$65</definedName>
    <definedName name="_xlnm._FilterDatabase" localSheetId="12" hidden="1">'2018'!$B$5:$P$62</definedName>
    <definedName name="_xlnm._FilterDatabase" localSheetId="5" hidden="1">TPP!$A$1:$A$32</definedName>
    <definedName name="_xlnm.Print_Area" localSheetId="7">'2013'!$A$1:$M$149</definedName>
    <definedName name="_xlnm.Print_Area" localSheetId="8">'2014'!$A$1:$M$127</definedName>
    <definedName name="_xlnm.Print_Area" localSheetId="9">'2015'!$A$1:$M$143</definedName>
    <definedName name="_xlnm.Print_Area" localSheetId="10">'2016'!$A$1:$M$153</definedName>
    <definedName name="_xlnm.Print_Area" localSheetId="11">'2017'!$A$1:$M$140</definedName>
    <definedName name="_xlnm.Print_Area" localSheetId="12">'2018'!$A$1:$M$135</definedName>
    <definedName name="_xlnm.Print_Area" localSheetId="5">TPP!#REF!</definedName>
  </definedNames>
  <calcPr calcId="162913"/>
</workbook>
</file>

<file path=xl/calcChain.xml><?xml version="1.0" encoding="utf-8"?>
<calcChain xmlns="http://schemas.openxmlformats.org/spreadsheetml/2006/main">
  <c r="K12" i="40" l="1"/>
  <c r="K10" i="40"/>
  <c r="K6" i="40"/>
  <c r="K13" i="40" l="1"/>
  <c r="K14" i="40"/>
  <c r="K78" i="39" l="1"/>
  <c r="K66" i="39"/>
  <c r="J99" i="39" l="1"/>
  <c r="J98" i="39"/>
  <c r="K58" i="39"/>
  <c r="J97" i="39"/>
  <c r="K47" i="39"/>
  <c r="K46" i="39"/>
  <c r="K45" i="39"/>
  <c r="K44" i="39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26" i="40"/>
  <c r="K27" i="40"/>
  <c r="K28" i="40"/>
  <c r="K29" i="40"/>
  <c r="K30" i="40"/>
  <c r="K31" i="40"/>
  <c r="K32" i="40"/>
  <c r="K33" i="40"/>
  <c r="K34" i="40"/>
  <c r="J94" i="40"/>
  <c r="C83" i="40"/>
  <c r="K75" i="40"/>
  <c r="K25" i="40"/>
  <c r="K24" i="40"/>
  <c r="K23" i="40"/>
  <c r="K22" i="40"/>
  <c r="K21" i="40"/>
  <c r="K20" i="40"/>
  <c r="K19" i="40"/>
  <c r="K18" i="40"/>
  <c r="K17" i="40"/>
  <c r="K16" i="40"/>
  <c r="K15" i="40"/>
  <c r="K11" i="40"/>
  <c r="K9" i="40"/>
  <c r="K8" i="40"/>
  <c r="K7" i="40"/>
  <c r="K63" i="40" l="1"/>
  <c r="K76" i="40"/>
  <c r="K65" i="39"/>
  <c r="K64" i="39"/>
  <c r="K63" i="39"/>
  <c r="K62" i="39" l="1"/>
  <c r="K61" i="39"/>
  <c r="K60" i="39"/>
  <c r="K59" i="39"/>
  <c r="J96" i="39" l="1"/>
  <c r="J95" i="39"/>
  <c r="K57" i="39" l="1"/>
  <c r="K56" i="39"/>
  <c r="K55" i="39" l="1"/>
  <c r="K54" i="39"/>
  <c r="K53" i="39"/>
  <c r="K52" i="39"/>
  <c r="K51" i="39" l="1"/>
  <c r="K50" i="39"/>
  <c r="K49" i="39"/>
  <c r="K48" i="39"/>
  <c r="K43" i="39" l="1"/>
  <c r="K42" i="39"/>
  <c r="K41" i="39"/>
  <c r="K40" i="39"/>
  <c r="K39" i="39"/>
  <c r="K38" i="39"/>
  <c r="K37" i="39"/>
  <c r="J94" i="39"/>
  <c r="K26" i="39"/>
  <c r="K31" i="39"/>
  <c r="K36" i="39"/>
  <c r="K35" i="39" l="1"/>
  <c r="K34" i="39"/>
  <c r="K33" i="39"/>
  <c r="K32" i="39"/>
  <c r="J93" i="39"/>
  <c r="K30" i="39" l="1"/>
  <c r="K29" i="39"/>
  <c r="K27" i="39" l="1"/>
  <c r="J92" i="39" l="1"/>
  <c r="K25" i="39"/>
  <c r="K77" i="39" l="1"/>
  <c r="K24" i="39" l="1"/>
  <c r="K23" i="39" l="1"/>
  <c r="K22" i="39"/>
  <c r="K21" i="39" l="1"/>
  <c r="K20" i="39"/>
  <c r="K19" i="39" l="1"/>
  <c r="K18" i="39"/>
  <c r="K17" i="39"/>
  <c r="K16" i="39"/>
  <c r="J91" i="39" l="1"/>
  <c r="J90" i="39" l="1"/>
  <c r="K15" i="39" l="1"/>
  <c r="J89" i="39" l="1"/>
  <c r="K14" i="39"/>
  <c r="K13" i="39"/>
  <c r="K12" i="39"/>
  <c r="K50" i="37" l="1"/>
  <c r="K56" i="37"/>
  <c r="K54" i="37"/>
  <c r="K63" i="37"/>
  <c r="K73" i="34"/>
  <c r="K86" i="33"/>
  <c r="K11" i="39" l="1"/>
  <c r="K10" i="39"/>
  <c r="J88" i="39" l="1"/>
  <c r="K76" i="39" l="1"/>
  <c r="K75" i="39"/>
  <c r="K74" i="39"/>
  <c r="J87" i="39"/>
  <c r="K9" i="39"/>
  <c r="K8" i="39"/>
  <c r="K7" i="39"/>
  <c r="K6" i="39"/>
  <c r="C86" i="39"/>
  <c r="K70" i="38"/>
  <c r="J109" i="33"/>
  <c r="J86" i="34"/>
  <c r="K102" i="37"/>
  <c r="K81" i="38" l="1"/>
  <c r="J110" i="38"/>
  <c r="K79" i="39" l="1"/>
  <c r="K80" i="38"/>
  <c r="K95" i="38" l="1"/>
  <c r="K94" i="38"/>
  <c r="K79" i="38" l="1"/>
  <c r="K78" i="38"/>
  <c r="K77" i="38"/>
  <c r="K76" i="38"/>
  <c r="K75" i="38"/>
  <c r="J109" i="38" l="1"/>
  <c r="K72" i="38"/>
  <c r="K71" i="38"/>
  <c r="K74" i="38" l="1"/>
  <c r="K73" i="38"/>
  <c r="K69" i="38"/>
  <c r="K68" i="38"/>
  <c r="K67" i="38"/>
  <c r="K66" i="38"/>
  <c r="K93" i="38" l="1"/>
  <c r="J108" i="38"/>
  <c r="K65" i="38"/>
  <c r="K64" i="38" l="1"/>
  <c r="K63" i="38"/>
  <c r="K62" i="38"/>
  <c r="K61" i="38"/>
  <c r="K60" i="38" l="1"/>
  <c r="K59" i="38"/>
  <c r="K58" i="38" l="1"/>
  <c r="K57" i="38" l="1"/>
  <c r="K56" i="38"/>
  <c r="K45" i="38"/>
  <c r="K55" i="38" l="1"/>
  <c r="K54" i="38"/>
  <c r="K53" i="38"/>
  <c r="K52" i="38"/>
  <c r="K51" i="38"/>
  <c r="K50" i="38"/>
  <c r="K47" i="38"/>
  <c r="K48" i="38"/>
  <c r="K49" i="38"/>
  <c r="K46" i="38"/>
  <c r="K43" i="38" l="1"/>
  <c r="K42" i="38"/>
  <c r="K41" i="38"/>
  <c r="K40" i="38"/>
  <c r="K39" i="38"/>
  <c r="K38" i="38"/>
  <c r="K22" i="38"/>
  <c r="K21" i="38"/>
  <c r="K20" i="38"/>
  <c r="K37" i="38"/>
  <c r="K36" i="38"/>
  <c r="K44" i="38"/>
  <c r="K10" i="38"/>
  <c r="K8" i="38"/>
  <c r="K35" i="38" l="1"/>
  <c r="K34" i="38" l="1"/>
  <c r="K33" i="38"/>
  <c r="K25" i="38"/>
  <c r="K24" i="38"/>
  <c r="K23" i="38"/>
  <c r="K26" i="38"/>
  <c r="K32" i="38"/>
  <c r="K31" i="38"/>
  <c r="K92" i="38"/>
  <c r="K11" i="38" l="1"/>
  <c r="K30" i="38" l="1"/>
  <c r="K29" i="38"/>
  <c r="K28" i="38"/>
  <c r="J106" i="38" l="1"/>
  <c r="J107" i="38"/>
  <c r="K91" i="38"/>
  <c r="K97" i="38" s="1"/>
  <c r="K112" i="38" l="1"/>
  <c r="K27" i="38"/>
  <c r="K87" i="37" l="1"/>
  <c r="K36" i="37"/>
  <c r="K72" i="37"/>
  <c r="K71" i="37"/>
  <c r="K70" i="37"/>
  <c r="K69" i="37"/>
  <c r="K68" i="37"/>
  <c r="K67" i="37"/>
  <c r="K66" i="37"/>
  <c r="K60" i="37"/>
  <c r="K59" i="37"/>
  <c r="K58" i="37"/>
  <c r="K57" i="37"/>
  <c r="K55" i="37"/>
  <c r="K53" i="37"/>
  <c r="K52" i="37"/>
  <c r="K51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5" i="37"/>
  <c r="K34" i="37"/>
  <c r="K33" i="37"/>
  <c r="K32" i="37"/>
  <c r="K31" i="37"/>
  <c r="K27" i="37"/>
  <c r="K26" i="37"/>
  <c r="K25" i="37"/>
  <c r="K24" i="37"/>
  <c r="K22" i="37"/>
  <c r="K21" i="37"/>
  <c r="K20" i="37"/>
  <c r="K18" i="37"/>
  <c r="K17" i="37"/>
  <c r="K16" i="37"/>
  <c r="K15" i="37"/>
  <c r="K13" i="37"/>
  <c r="K12" i="37"/>
  <c r="K10" i="37"/>
  <c r="K83" i="37"/>
  <c r="K84" i="37"/>
  <c r="K85" i="37"/>
  <c r="K82" i="37"/>
  <c r="K19" i="38" l="1"/>
  <c r="K18" i="38"/>
  <c r="K17" i="38"/>
  <c r="K16" i="38"/>
  <c r="K14" i="38"/>
  <c r="K15" i="38"/>
  <c r="K9" i="38"/>
  <c r="K13" i="38" l="1"/>
  <c r="K12" i="38" l="1"/>
  <c r="K6" i="38"/>
  <c r="K7" i="38"/>
  <c r="K83" i="38" s="1"/>
  <c r="K98" i="38" l="1"/>
  <c r="C105" i="38"/>
  <c r="K100" i="37"/>
  <c r="K65" i="37"/>
  <c r="K64" i="37"/>
  <c r="K6" i="37" l="1"/>
  <c r="K62" i="37" l="1"/>
  <c r="K61" i="37"/>
  <c r="K37" i="37" l="1"/>
  <c r="J99" i="37"/>
  <c r="K99" i="37" s="1"/>
  <c r="J98" i="37"/>
  <c r="K98" i="37" s="1"/>
  <c r="J97" i="37"/>
  <c r="K97" i="37" s="1"/>
  <c r="J96" i="37"/>
  <c r="K96" i="37" s="1"/>
  <c r="C95" i="37"/>
  <c r="K30" i="37"/>
  <c r="K29" i="37"/>
  <c r="K28" i="37"/>
  <c r="K23" i="37"/>
  <c r="K19" i="37"/>
  <c r="K14" i="37"/>
  <c r="K11" i="37"/>
  <c r="K9" i="37"/>
  <c r="K8" i="37"/>
  <c r="K7" i="37"/>
  <c r="K74" i="37" l="1"/>
  <c r="K88" i="37" s="1"/>
  <c r="K6" i="34"/>
  <c r="K36" i="34" l="1"/>
  <c r="K28" i="34"/>
  <c r="K30" i="34"/>
  <c r="K29" i="34"/>
  <c r="K48" i="34"/>
  <c r="K27" i="34"/>
  <c r="K25" i="34"/>
  <c r="K70" i="34"/>
  <c r="K15" i="34"/>
  <c r="K11" i="34"/>
  <c r="K14" i="34"/>
  <c r="K18" i="34"/>
  <c r="K20" i="34"/>
  <c r="K19" i="34"/>
  <c r="K22" i="34"/>
  <c r="K23" i="34"/>
  <c r="K24" i="34"/>
  <c r="K26" i="34"/>
  <c r="K35" i="34"/>
  <c r="K37" i="34"/>
  <c r="K38" i="34"/>
  <c r="K39" i="34"/>
  <c r="K40" i="34"/>
  <c r="K41" i="34"/>
  <c r="K42" i="34"/>
  <c r="K43" i="34"/>
  <c r="K44" i="34"/>
  <c r="K45" i="34"/>
  <c r="K46" i="34"/>
  <c r="K47" i="34"/>
  <c r="K49" i="34"/>
  <c r="K54" i="34"/>
  <c r="K55" i="34"/>
  <c r="K56" i="34"/>
  <c r="K57" i="34"/>
  <c r="K58" i="34"/>
  <c r="K59" i="34"/>
  <c r="K21" i="34"/>
  <c r="K31" i="34"/>
  <c r="K50" i="34"/>
  <c r="K53" i="34"/>
  <c r="K52" i="34"/>
  <c r="K51" i="34"/>
  <c r="J83" i="34" l="1"/>
  <c r="K60" i="34"/>
  <c r="K34" i="34"/>
  <c r="K33" i="34"/>
  <c r="K32" i="34"/>
  <c r="K17" i="34"/>
  <c r="K16" i="34"/>
  <c r="K13" i="34"/>
  <c r="K12" i="34"/>
  <c r="L8" i="27"/>
  <c r="L76" i="27"/>
  <c r="L73" i="27"/>
  <c r="B74" i="27"/>
  <c r="L74" i="27"/>
  <c r="L75" i="27"/>
  <c r="L86" i="27"/>
  <c r="L85" i="27"/>
  <c r="L84" i="27"/>
  <c r="L83" i="27"/>
  <c r="L82" i="27"/>
  <c r="L81" i="27"/>
  <c r="L80" i="27"/>
  <c r="L79" i="27"/>
  <c r="L78" i="27"/>
  <c r="L77" i="27"/>
  <c r="L48" i="27"/>
  <c r="L47" i="27"/>
  <c r="L26" i="27"/>
  <c r="L25" i="27"/>
  <c r="L24" i="27"/>
  <c r="L18" i="27"/>
  <c r="L17" i="27"/>
  <c r="L14" i="27"/>
  <c r="L13" i="27"/>
  <c r="L11" i="27"/>
  <c r="L10" i="27"/>
  <c r="L9" i="27"/>
  <c r="L7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3" i="27"/>
  <c r="L22" i="27"/>
  <c r="L21" i="27"/>
  <c r="L20" i="27"/>
  <c r="L19" i="27"/>
  <c r="L16" i="27"/>
  <c r="L15" i="27"/>
  <c r="L12" i="27"/>
  <c r="L6" i="27"/>
  <c r="J82" i="34"/>
  <c r="K69" i="34"/>
  <c r="J59" i="33"/>
  <c r="K59" i="33" s="1"/>
  <c r="K69" i="33"/>
  <c r="K68" i="33"/>
  <c r="K67" i="33"/>
  <c r="C81" i="34"/>
  <c r="K10" i="34"/>
  <c r="K9" i="34"/>
  <c r="K8" i="34"/>
  <c r="K7" i="34"/>
  <c r="K72" i="33"/>
  <c r="K71" i="33"/>
  <c r="L89" i="27" l="1"/>
  <c r="K61" i="34"/>
  <c r="K64" i="34" s="1"/>
  <c r="L67" i="27"/>
  <c r="K84" i="33"/>
  <c r="K70" i="33"/>
  <c r="K65" i="33"/>
  <c r="K66" i="33"/>
  <c r="K64" i="33"/>
  <c r="K63" i="33"/>
  <c r="K62" i="33"/>
  <c r="K61" i="33"/>
  <c r="K58" i="33"/>
  <c r="K57" i="33"/>
  <c r="K56" i="33"/>
  <c r="K51" i="33"/>
  <c r="K50" i="33"/>
  <c r="K44" i="33"/>
  <c r="K43" i="33"/>
  <c r="K35" i="33"/>
  <c r="K34" i="33"/>
  <c r="K24" i="33"/>
  <c r="K23" i="33"/>
  <c r="K22" i="33"/>
  <c r="K19" i="33"/>
  <c r="K18" i="33"/>
  <c r="K17" i="33"/>
  <c r="K16" i="33"/>
  <c r="K15" i="33"/>
  <c r="K13" i="33"/>
  <c r="K11" i="33"/>
  <c r="K55" i="33"/>
  <c r="K54" i="33"/>
  <c r="K53" i="33"/>
  <c r="K52" i="33"/>
  <c r="K49" i="33"/>
  <c r="K48" i="33"/>
  <c r="K47" i="33"/>
  <c r="K46" i="33"/>
  <c r="K45" i="33"/>
  <c r="K42" i="33"/>
  <c r="K41" i="33"/>
  <c r="K40" i="33"/>
  <c r="K39" i="33"/>
  <c r="K38" i="33"/>
  <c r="K37" i="33"/>
  <c r="K36" i="33"/>
  <c r="K33" i="33"/>
  <c r="K32" i="33"/>
  <c r="K31" i="33"/>
  <c r="K30" i="33"/>
  <c r="K29" i="33"/>
  <c r="K28" i="33"/>
  <c r="K27" i="33"/>
  <c r="K26" i="33"/>
  <c r="K25" i="33"/>
  <c r="K21" i="33"/>
  <c r="K20" i="33"/>
  <c r="K14" i="33"/>
  <c r="K12" i="33"/>
  <c r="K10" i="33"/>
  <c r="K9" i="33"/>
  <c r="K8" i="33"/>
  <c r="K7" i="33"/>
  <c r="K6" i="33"/>
  <c r="K60" i="33"/>
  <c r="C94" i="33"/>
  <c r="K74" i="33" l="1"/>
  <c r="K109" i="33"/>
  <c r="B76" i="27"/>
  <c r="B77" i="27" s="1"/>
  <c r="B82" i="27" s="1"/>
  <c r="B83" i="27" s="1"/>
  <c r="B84" i="27" s="1"/>
  <c r="E64" i="27"/>
  <c r="B25" i="27" l="1"/>
  <c r="B26" i="27" s="1"/>
  <c r="B27" i="27" s="1"/>
  <c r="B7" i="27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2" i="27" s="1"/>
  <c r="M6" i="21"/>
  <c r="M17" i="21"/>
  <c r="M36" i="21"/>
  <c r="M35" i="21"/>
  <c r="M34" i="21"/>
  <c r="M33" i="21"/>
  <c r="M30" i="21"/>
  <c r="M29" i="21"/>
  <c r="M28" i="21"/>
  <c r="M27" i="21"/>
  <c r="M26" i="21"/>
  <c r="M25" i="21"/>
  <c r="M24" i="21"/>
  <c r="M23" i="21"/>
  <c r="M22" i="21"/>
  <c r="M14" i="21"/>
  <c r="M13" i="21"/>
  <c r="M7" i="21"/>
  <c r="M12" i="21"/>
  <c r="M11" i="21"/>
  <c r="M8" i="21"/>
  <c r="L63" i="26"/>
  <c r="L62" i="26"/>
  <c r="L61" i="26"/>
  <c r="L60" i="26"/>
  <c r="L59" i="26"/>
  <c r="L58" i="26"/>
  <c r="L57" i="26"/>
  <c r="L56" i="26"/>
  <c r="L55" i="26"/>
  <c r="L53" i="26"/>
  <c r="L52" i="26"/>
  <c r="L64" i="26" s="1"/>
  <c r="L36" i="26"/>
  <c r="L35" i="26"/>
  <c r="L32" i="26"/>
  <c r="L31" i="26"/>
  <c r="L30" i="26"/>
  <c r="L25" i="26"/>
  <c r="L20" i="26"/>
  <c r="L11" i="26"/>
  <c r="L10" i="26"/>
  <c r="L9" i="26"/>
  <c r="L7" i="26"/>
  <c r="L6" i="26"/>
  <c r="N27" i="20"/>
  <c r="N23" i="20"/>
  <c r="N22" i="20"/>
  <c r="N21" i="20"/>
  <c r="N20" i="20"/>
  <c r="N18" i="20"/>
  <c r="N16" i="20"/>
  <c r="N15" i="20"/>
  <c r="N14" i="20"/>
  <c r="N28" i="20"/>
  <c r="N26" i="20"/>
  <c r="N25" i="20"/>
  <c r="N24" i="20"/>
  <c r="N19" i="20"/>
  <c r="N17" i="20"/>
  <c r="N13" i="20"/>
  <c r="N12" i="20"/>
  <c r="N11" i="20"/>
  <c r="N10" i="20"/>
  <c r="N9" i="20"/>
  <c r="N8" i="20"/>
  <c r="N7" i="20"/>
  <c r="N6" i="20"/>
  <c r="M32" i="21"/>
  <c r="M31" i="21"/>
  <c r="M21" i="21"/>
  <c r="M20" i="21"/>
  <c r="M19" i="21"/>
  <c r="M18" i="21"/>
  <c r="M16" i="21"/>
  <c r="M15" i="21"/>
  <c r="M10" i="21"/>
  <c r="M9" i="21"/>
  <c r="L54" i="26"/>
  <c r="L38" i="26"/>
  <c r="L37" i="26"/>
  <c r="L34" i="26"/>
  <c r="L33" i="26"/>
  <c r="L24" i="26"/>
  <c r="L23" i="26"/>
  <c r="L22" i="26"/>
  <c r="L19" i="26"/>
  <c r="L18" i="26"/>
  <c r="L17" i="26"/>
  <c r="L12" i="26"/>
  <c r="L8" i="26"/>
  <c r="L43" i="26"/>
  <c r="L42" i="26"/>
  <c r="L41" i="26"/>
  <c r="L40" i="26"/>
  <c r="L39" i="26"/>
  <c r="L29" i="26"/>
  <c r="L28" i="26"/>
  <c r="L27" i="26"/>
  <c r="L26" i="26"/>
  <c r="L21" i="26"/>
  <c r="N29" i="20" l="1"/>
  <c r="B53" i="26"/>
  <c r="K16" i="26"/>
  <c r="L16" i="26" s="1"/>
  <c r="K15" i="26"/>
  <c r="L15" i="26" s="1"/>
  <c r="K14" i="26"/>
  <c r="L14" i="26" s="1"/>
  <c r="K13" i="26"/>
  <c r="L13" i="26" s="1"/>
  <c r="B7" i="26"/>
  <c r="B8" i="26" s="1"/>
  <c r="B9" i="26" s="1"/>
  <c r="B10" i="26" s="1"/>
  <c r="B11" i="26" s="1"/>
  <c r="B12" i="26" s="1"/>
  <c r="B13" i="26" s="1"/>
  <c r="B17" i="26" s="1"/>
  <c r="B18" i="26" s="1"/>
  <c r="B19" i="26" s="1"/>
  <c r="B20" i="26" s="1"/>
  <c r="B22" i="26" s="1"/>
  <c r="B24" i="26" s="1"/>
  <c r="B25" i="26" s="1"/>
  <c r="B30" i="26" s="1"/>
  <c r="B31" i="26" s="1"/>
  <c r="B32" i="26" s="1"/>
  <c r="B33" i="26" s="1"/>
  <c r="B34" i="26" s="1"/>
  <c r="B35" i="26" s="1"/>
  <c r="B36" i="26" s="1"/>
  <c r="B37" i="26" s="1"/>
  <c r="B39" i="26" s="1"/>
  <c r="B40" i="26" s="1"/>
  <c r="B42" i="26" s="1"/>
  <c r="B43" i="26" s="1"/>
  <c r="U7" i="21"/>
  <c r="V7" i="21" s="1"/>
  <c r="U8" i="21"/>
  <c r="V8" i="21" s="1"/>
  <c r="U9" i="21"/>
  <c r="V9" i="21" s="1"/>
  <c r="U10" i="21"/>
  <c r="V10" i="21" s="1"/>
  <c r="U11" i="21"/>
  <c r="V11" i="21" s="1"/>
  <c r="U12" i="21"/>
  <c r="V12" i="21" s="1"/>
  <c r="U13" i="21"/>
  <c r="V13" i="21" s="1"/>
  <c r="U14" i="21"/>
  <c r="V14" i="21" s="1"/>
  <c r="U15" i="21"/>
  <c r="V15" i="21" s="1"/>
  <c r="U16" i="21"/>
  <c r="V16" i="21" s="1"/>
  <c r="U17" i="21"/>
  <c r="V17" i="21" s="1"/>
  <c r="U18" i="21"/>
  <c r="V18" i="21" s="1"/>
  <c r="U21" i="21"/>
  <c r="V21" i="21" s="1"/>
  <c r="U22" i="21"/>
  <c r="V22" i="21" s="1"/>
  <c r="U23" i="21"/>
  <c r="V23" i="21" s="1"/>
  <c r="U24" i="21"/>
  <c r="V24" i="21" s="1"/>
  <c r="U25" i="21"/>
  <c r="V25" i="21" s="1"/>
  <c r="U26" i="21"/>
  <c r="V26" i="21" s="1"/>
  <c r="U27" i="21"/>
  <c r="V27" i="21" s="1"/>
  <c r="U28" i="21"/>
  <c r="V28" i="21" s="1"/>
  <c r="U29" i="21"/>
  <c r="V29" i="21" s="1"/>
  <c r="U30" i="21"/>
  <c r="V30" i="21" s="1"/>
  <c r="U31" i="21"/>
  <c r="V31" i="21" s="1"/>
  <c r="U32" i="21"/>
  <c r="V32" i="21" s="1"/>
  <c r="U33" i="21"/>
  <c r="V33" i="21" s="1"/>
  <c r="U34" i="21"/>
  <c r="V34" i="21" s="1"/>
  <c r="U35" i="21"/>
  <c r="V35" i="21" s="1"/>
  <c r="U36" i="21"/>
  <c r="V36" i="21" s="1"/>
  <c r="U37" i="21"/>
  <c r="V37" i="21" s="1"/>
  <c r="U38" i="21"/>
  <c r="V38" i="21" s="1"/>
  <c r="U6" i="21"/>
  <c r="V6" i="21" s="1"/>
  <c r="Q20" i="21"/>
  <c r="U20" i="21" s="1"/>
  <c r="V20" i="21" s="1"/>
  <c r="Q19" i="21"/>
  <c r="S19" i="21"/>
  <c r="U7" i="20"/>
  <c r="V7" i="20" s="1"/>
  <c r="U8" i="20"/>
  <c r="V8" i="20" s="1"/>
  <c r="U9" i="20"/>
  <c r="V9" i="20" s="1"/>
  <c r="U10" i="20"/>
  <c r="V10" i="20" s="1"/>
  <c r="U11" i="20"/>
  <c r="V11" i="20" s="1"/>
  <c r="U12" i="20"/>
  <c r="V12" i="20" s="1"/>
  <c r="U13" i="20"/>
  <c r="V13" i="20" s="1"/>
  <c r="U14" i="20"/>
  <c r="V14" i="20" s="1"/>
  <c r="U15" i="20"/>
  <c r="V15" i="20" s="1"/>
  <c r="U16" i="20"/>
  <c r="V16" i="20" s="1"/>
  <c r="U17" i="20"/>
  <c r="V17" i="20" s="1"/>
  <c r="U18" i="20"/>
  <c r="V18" i="20" s="1"/>
  <c r="U19" i="20"/>
  <c r="V19" i="20" s="1"/>
  <c r="U20" i="20"/>
  <c r="V20" i="20" s="1"/>
  <c r="U21" i="20"/>
  <c r="V21" i="20" s="1"/>
  <c r="U22" i="20"/>
  <c r="V22" i="20" s="1"/>
  <c r="U23" i="20"/>
  <c r="V23" i="20" s="1"/>
  <c r="U24" i="20"/>
  <c r="V24" i="20" s="1"/>
  <c r="U25" i="20"/>
  <c r="V25" i="20" s="1"/>
  <c r="U26" i="20"/>
  <c r="V26" i="20" s="1"/>
  <c r="U27" i="20"/>
  <c r="V27" i="20" s="1"/>
  <c r="U28" i="20"/>
  <c r="V28" i="20" s="1"/>
  <c r="U6" i="20"/>
  <c r="V6" i="20" s="1"/>
  <c r="L38" i="21"/>
  <c r="M38" i="21" s="1"/>
  <c r="U19" i="21" l="1"/>
  <c r="V19" i="21" s="1"/>
  <c r="L44" i="26"/>
  <c r="V30" i="20"/>
  <c r="U7" i="26"/>
  <c r="B32" i="25"/>
  <c r="D14" i="25" s="1"/>
  <c r="E14" i="25" s="1"/>
  <c r="E29" i="22"/>
  <c r="H28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7" i="22"/>
  <c r="L37" i="21"/>
  <c r="H6" i="22"/>
  <c r="B31" i="21"/>
  <c r="E38" i="22"/>
  <c r="M37" i="21" l="1"/>
  <c r="M39" i="21" s="1"/>
  <c r="H29" i="22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6" i="25"/>
  <c r="E6" i="25" s="1"/>
  <c r="D5" i="25"/>
  <c r="E5" i="25" s="1"/>
  <c r="D31" i="25"/>
  <c r="E31" i="25" s="1"/>
  <c r="D30" i="25"/>
  <c r="E30" i="25" s="1"/>
  <c r="D29" i="25"/>
  <c r="E29" i="25" s="1"/>
  <c r="D28" i="25"/>
  <c r="E28" i="25" s="1"/>
  <c r="D13" i="25"/>
  <c r="E13" i="25" s="1"/>
  <c r="D12" i="25"/>
  <c r="E12" i="25" s="1"/>
  <c r="D11" i="25"/>
  <c r="E11" i="25" s="1"/>
  <c r="D10" i="25"/>
  <c r="E10" i="25" s="1"/>
  <c r="D9" i="25"/>
  <c r="E9" i="25" s="1"/>
  <c r="D8" i="25"/>
  <c r="E8" i="25" s="1"/>
  <c r="D7" i="25"/>
  <c r="E7" i="25" s="1"/>
  <c r="E32" i="25" l="1"/>
  <c r="D32" i="25"/>
  <c r="H31" i="22" l="1"/>
  <c r="H32" i="22"/>
  <c r="H33" i="22"/>
  <c r="H34" i="22"/>
  <c r="H35" i="22"/>
  <c r="H36" i="22"/>
  <c r="H37" i="22"/>
  <c r="B7" i="21"/>
  <c r="B8" i="21" s="1"/>
  <c r="B9" i="21" s="1"/>
  <c r="B12" i="21" s="1"/>
  <c r="B13" i="21" s="1"/>
  <c r="B14" i="21" s="1"/>
  <c r="B15" i="21" s="1"/>
  <c r="B16" i="21" s="1"/>
  <c r="B17" i="21" s="1"/>
  <c r="B18" i="21" s="1"/>
  <c r="B22" i="21" s="1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H38" i="22" l="1"/>
</calcChain>
</file>

<file path=xl/sharedStrings.xml><?xml version="1.0" encoding="utf-8"?>
<sst xmlns="http://schemas.openxmlformats.org/spreadsheetml/2006/main" count="3288" uniqueCount="634">
  <si>
    <t>Moneda</t>
  </si>
  <si>
    <t>BNB Valores S.A. Agencia de Bolsa</t>
  </si>
  <si>
    <t>Calificación de Riesgo</t>
  </si>
  <si>
    <t>AA3</t>
  </si>
  <si>
    <t>AA2</t>
  </si>
  <si>
    <t>Serie</t>
  </si>
  <si>
    <t>Única</t>
  </si>
  <si>
    <t>Bonos Subordinados</t>
  </si>
  <si>
    <t>N-1</t>
  </si>
  <si>
    <t>Pagarés Bursátiles</t>
  </si>
  <si>
    <t>EMISIONES INSCRITAS Y COLOCADAS EN LA BOLSA BOLIVIANA DE VALORES S.A.</t>
  </si>
  <si>
    <t>GESTIÓN 2009</t>
  </si>
  <si>
    <t>Nº</t>
  </si>
  <si>
    <t>Fecha de Emisión</t>
  </si>
  <si>
    <t>Emisor</t>
  </si>
  <si>
    <t>Instrumento</t>
  </si>
  <si>
    <t>Plazo en días</t>
  </si>
  <si>
    <t>Valor nominal (En moneda de Emisión)</t>
  </si>
  <si>
    <t>Total Emisión (En moneda de Emisión)</t>
  </si>
  <si>
    <t>Tasa de emisión</t>
  </si>
  <si>
    <t>Tasa Promedio Ponderada de Colocación</t>
  </si>
  <si>
    <t>BISA S.A. Agencia de Bolsa</t>
  </si>
  <si>
    <t>Dólares</t>
  </si>
  <si>
    <t>Sin Calif.</t>
  </si>
  <si>
    <t>Guaracachi</t>
  </si>
  <si>
    <t>Bonos a Largo Plazo</t>
  </si>
  <si>
    <t>Drogueria INTI</t>
  </si>
  <si>
    <t>N-2</t>
  </si>
  <si>
    <t>Empresa Ferroviaria Andina S.A.</t>
  </si>
  <si>
    <t>Banco Ganadero S.A.</t>
  </si>
  <si>
    <t>Bonos Bancarios Bursátiles</t>
  </si>
  <si>
    <t>Banco Económico S.A.</t>
  </si>
  <si>
    <t>SOBOCE S.A.</t>
  </si>
  <si>
    <t>Bolivianos</t>
  </si>
  <si>
    <t>P.A. Hidrobol - NAFIBO 016</t>
  </si>
  <si>
    <t>Valores de Titularización</t>
  </si>
  <si>
    <t>B1</t>
  </si>
  <si>
    <t>BBB3</t>
  </si>
  <si>
    <t>Banco Solidario S.A.</t>
  </si>
  <si>
    <t>Industria de Aceite FINO S.A.</t>
  </si>
  <si>
    <t>ELFEC S.A.</t>
  </si>
  <si>
    <t>F.F.P. Fassil S.A.</t>
  </si>
  <si>
    <t>BBB1</t>
  </si>
  <si>
    <t>Fortaleza Leasing S.A.</t>
  </si>
  <si>
    <t>Panamerican Securities S.A. Agencia de Bolsa</t>
  </si>
  <si>
    <t>AGUAI S.A.</t>
  </si>
  <si>
    <t>Bolivianos -UFV</t>
  </si>
  <si>
    <t>AAA</t>
  </si>
  <si>
    <t>Variable  mínimo 0,50%</t>
  </si>
  <si>
    <t>Patrimonio Autónomo COBOCE - BISA ST Flujos de Ventas Futuras 002</t>
  </si>
  <si>
    <t>A2</t>
  </si>
  <si>
    <t>COBEE S.A.</t>
  </si>
  <si>
    <t>"A"</t>
  </si>
  <si>
    <t>"B"</t>
  </si>
  <si>
    <t>"C"</t>
  </si>
  <si>
    <t>BISA Leasing S.A.</t>
  </si>
  <si>
    <t>Ferroviaria Andina S.A.</t>
  </si>
  <si>
    <t>A1</t>
  </si>
  <si>
    <t>ELECTROPAZ S.A.</t>
  </si>
  <si>
    <t>Bolivianos - Mant. de Valor Dólar</t>
  </si>
  <si>
    <t>"D"</t>
  </si>
  <si>
    <t>Pil Andina S.A.</t>
  </si>
  <si>
    <t>Agencia Compradora</t>
  </si>
  <si>
    <t>Inversionista</t>
  </si>
  <si>
    <t>Tasa</t>
  </si>
  <si>
    <t>Total</t>
  </si>
  <si>
    <t xml:space="preserve">Cantidad </t>
  </si>
  <si>
    <t>Precio Unitario</t>
  </si>
  <si>
    <t>SERIE "A"</t>
  </si>
  <si>
    <t>SERIE "B"</t>
  </si>
  <si>
    <t>Monto de la Emisión</t>
  </si>
  <si>
    <t>Plazo</t>
  </si>
  <si>
    <t>Fecha de Colocación</t>
  </si>
  <si>
    <t>Valor Nominal</t>
  </si>
  <si>
    <t>Droguería INTI S.A.</t>
  </si>
  <si>
    <t>DIN-PB1-N4B</t>
  </si>
  <si>
    <t>CREDIBOLSA S.A.</t>
  </si>
  <si>
    <t>Valores Unión S.A.</t>
  </si>
  <si>
    <t>Bisa Bolsa S.A.</t>
  </si>
  <si>
    <t>Mercantil Santa Cruz S.A.</t>
  </si>
  <si>
    <t>TOTAL</t>
  </si>
  <si>
    <t>TPP</t>
  </si>
  <si>
    <t>Prcentaje (%)</t>
  </si>
  <si>
    <t>Monto</t>
  </si>
  <si>
    <t>Participacion por Agencia</t>
  </si>
  <si>
    <t>Patrimonio Autónomo Microcrédito IFD - NAFIBO 017</t>
  </si>
  <si>
    <t>A3</t>
  </si>
  <si>
    <t>"E"</t>
  </si>
  <si>
    <t>Banco Los Andes Procredit S.A.</t>
  </si>
  <si>
    <t>Banco FIE S.A.</t>
  </si>
  <si>
    <t>Panamerican Securities S.A.</t>
  </si>
  <si>
    <t>SERIE Unica</t>
  </si>
  <si>
    <t xml:space="preserve">Bonos Subordinados </t>
  </si>
  <si>
    <t>AFP Futuro</t>
  </si>
  <si>
    <t>AFP Prevision</t>
  </si>
  <si>
    <t>?</t>
  </si>
  <si>
    <t>ECOFUTURO S.A. FFP</t>
  </si>
  <si>
    <t>FEF-N1U-10</t>
  </si>
  <si>
    <t>SUDAVAL S.A.</t>
  </si>
  <si>
    <t>2880 días</t>
  </si>
  <si>
    <t>30 de noviembre de 2010</t>
  </si>
  <si>
    <t>AMECO S.R.L. - Bioceánica</t>
  </si>
  <si>
    <t>AGU-U1U-10</t>
  </si>
  <si>
    <t>COB-TD-PN1U</t>
  </si>
  <si>
    <t>BPC-1-E1A-10</t>
  </si>
  <si>
    <t>BPC-1-E1B-10</t>
  </si>
  <si>
    <t>BPC-1-E1C-10</t>
  </si>
  <si>
    <t>FLE-PB1-N2U</t>
  </si>
  <si>
    <t>FLE-PB1-N3U</t>
  </si>
  <si>
    <t>ELF-2-N1U-10</t>
  </si>
  <si>
    <t>BSO-1-N1U-10</t>
  </si>
  <si>
    <t>BIL-PB3-E1U</t>
  </si>
  <si>
    <t>FCA-1-E1U-10</t>
  </si>
  <si>
    <t>BIL-2-E1A-10</t>
  </si>
  <si>
    <t>MCN-TD-NA</t>
  </si>
  <si>
    <t>BIL-2-E1B-10</t>
  </si>
  <si>
    <t>BIL-2-E1C-10</t>
  </si>
  <si>
    <t>BIL-2-E1D-10</t>
  </si>
  <si>
    <t>MCN-TD-NB</t>
  </si>
  <si>
    <t>MCN-TD-NC</t>
  </si>
  <si>
    <t>MCN-TD-ND</t>
  </si>
  <si>
    <t>MCN-TD-NE</t>
  </si>
  <si>
    <t>PIL-1-N1A-10</t>
  </si>
  <si>
    <t>PIL-1-N1B-10</t>
  </si>
  <si>
    <t>PIL-1-N1C-10</t>
  </si>
  <si>
    <t>PIL-1-N1D-10</t>
  </si>
  <si>
    <t>CLA-1-E1A-10</t>
  </si>
  <si>
    <t>CLA-1-E1B-10</t>
  </si>
  <si>
    <t>DIN-PB1-N4A</t>
  </si>
  <si>
    <t>DIN-PB1-N4C</t>
  </si>
  <si>
    <t>FIE-N1U-10</t>
  </si>
  <si>
    <t>CAC-1-E1U-10</t>
  </si>
  <si>
    <t>BIA-PB1-E8U</t>
  </si>
  <si>
    <t>GUA-1-E1U-09</t>
  </si>
  <si>
    <t>NVA-PB1-E1U</t>
  </si>
  <si>
    <t>DIN-PB1-E1U</t>
  </si>
  <si>
    <t>FCA-PBN-E2U</t>
  </si>
  <si>
    <t>FCA-PBN-E3U</t>
  </si>
  <si>
    <t>BGA-1-E1U-09</t>
  </si>
  <si>
    <t>BEC-1-E1U-09</t>
  </si>
  <si>
    <t>SBC-PB2-N1U</t>
  </si>
  <si>
    <t>HDN-TD-NB</t>
  </si>
  <si>
    <t>HDN-TD-NA</t>
  </si>
  <si>
    <t>BIA-PB1-E9U</t>
  </si>
  <si>
    <t>BSO-1-N1U-09</t>
  </si>
  <si>
    <t>FIN-1-E1U-09</t>
  </si>
  <si>
    <t>SBC-1-N1U-09</t>
  </si>
  <si>
    <t>ELF-1-N1U-09</t>
  </si>
  <si>
    <t>FIN-1-E2U-09</t>
  </si>
  <si>
    <t>BGA-1-N2U-09</t>
  </si>
  <si>
    <t>DIN-PB1-E2U</t>
  </si>
  <si>
    <t>DIN-PB1-E3U</t>
  </si>
  <si>
    <t>FLE-PB1-N1U</t>
  </si>
  <si>
    <t>PAN-PB1-E1U</t>
  </si>
  <si>
    <t>AFP</t>
  </si>
  <si>
    <t>OPORTUNO</t>
  </si>
  <si>
    <t>Agencia</t>
  </si>
  <si>
    <t>Total Moneda de origen</t>
  </si>
  <si>
    <t>Total $us</t>
  </si>
  <si>
    <t>CLIENTE</t>
  </si>
  <si>
    <t>ELP-V1U-10</t>
  </si>
  <si>
    <t>Total en moneda de Emisión</t>
  </si>
  <si>
    <t>Total en $us</t>
  </si>
  <si>
    <t>Portafolio</t>
  </si>
  <si>
    <t>Efectivo</t>
  </si>
  <si>
    <t>GESTIÓN 2010</t>
  </si>
  <si>
    <t>GESTIÓN 2011</t>
  </si>
  <si>
    <t>Banco Nacional de Bolivia S.A.</t>
  </si>
  <si>
    <t>Acciones</t>
  </si>
  <si>
    <t>Pendiente</t>
  </si>
  <si>
    <t>Bisa Leasing S.A.</t>
  </si>
  <si>
    <t>GRAVETAL S.A.</t>
  </si>
  <si>
    <t>A3 Y A1</t>
  </si>
  <si>
    <t>Fondo de Microfinancieras FIC</t>
  </si>
  <si>
    <t>Cuotas de Participación</t>
  </si>
  <si>
    <t>N/A</t>
  </si>
  <si>
    <t>II</t>
  </si>
  <si>
    <t>Precio</t>
  </si>
  <si>
    <t>Precio Promedio Ponderado de Colocación</t>
  </si>
  <si>
    <t>SC Securities- Em 1</t>
  </si>
  <si>
    <t>Unica</t>
  </si>
  <si>
    <t>Dolares</t>
  </si>
  <si>
    <t>No cuenta</t>
  </si>
  <si>
    <t>Gas &amp; Electricidad - Emisión 1</t>
  </si>
  <si>
    <t>Pagares Bursatiles</t>
  </si>
  <si>
    <t>Industrias Oleaginosas-Em 1</t>
  </si>
  <si>
    <t>Bonos A Largo Plazo</t>
  </si>
  <si>
    <t>Ecofuturo - Emision 1</t>
  </si>
  <si>
    <t>CRECER - BDP ST 021</t>
  </si>
  <si>
    <t>Bisa Bolsa - Emisión 1</t>
  </si>
  <si>
    <t>Bonos Banco Sol - Emisión 1</t>
  </si>
  <si>
    <t>Bisa Bolsa - Emisión 2</t>
  </si>
  <si>
    <t>Bisa Bolsa - Emisión 3</t>
  </si>
  <si>
    <t>Bisa Bolsa - Emisión 4</t>
  </si>
  <si>
    <t>Fortaleza Leasing II - Emisión 1</t>
  </si>
  <si>
    <t>Banco de Desarrollo Productivo SAM</t>
  </si>
  <si>
    <t>AAA, AA2</t>
  </si>
  <si>
    <t>Banco Los Andes Procredit - Emisión 2</t>
  </si>
  <si>
    <t>Bonos Bancarios</t>
  </si>
  <si>
    <t>Fondo Fassil - Emisión 1</t>
  </si>
  <si>
    <t>Banco Fie I - Emisión 1</t>
  </si>
  <si>
    <t>Valores Unión - Emisión 2</t>
  </si>
  <si>
    <t>Pagares Bursatilies</t>
  </si>
  <si>
    <t>Valores Unión - Emisión 3</t>
  </si>
  <si>
    <t>Pagares bursatiles</t>
  </si>
  <si>
    <t>Renta Activa Internacional FIC</t>
  </si>
  <si>
    <t>AA1</t>
  </si>
  <si>
    <t>Sembrar Micro Capital FIC</t>
  </si>
  <si>
    <t>A2-A3</t>
  </si>
  <si>
    <t>Pro Quinua Unión FIC</t>
  </si>
  <si>
    <t>Banco Ganadero</t>
  </si>
  <si>
    <t>Categoria II</t>
  </si>
  <si>
    <t>Renta Activa PIME FIC</t>
  </si>
  <si>
    <t>A1, A2</t>
  </si>
  <si>
    <t>Impulsor Fondo de Inversion cerrado</t>
  </si>
  <si>
    <t>Total Emisión (En UU$.)</t>
  </si>
  <si>
    <t>SC Securities - Emisión 2</t>
  </si>
  <si>
    <t>Fortaleza Leasing II - Emisión 2</t>
  </si>
  <si>
    <t>Bisa Leasing - Emisión 3</t>
  </si>
  <si>
    <t>Bisa Bolsa II - Emisión 5</t>
  </si>
  <si>
    <t>Nombre Instrumento</t>
  </si>
  <si>
    <t>SOBOCE VI - Emisión 1</t>
  </si>
  <si>
    <t>COBEE III - Emisión 2</t>
  </si>
  <si>
    <t>COBEE III - Emisión 3</t>
  </si>
  <si>
    <t>Industria de Aceite FINO S.A.-Em.7</t>
  </si>
  <si>
    <t>Industria de Aceite FINO S.A.-Em.8</t>
  </si>
  <si>
    <t>Industria de Aceite FINO S.A.-Em.9</t>
  </si>
  <si>
    <t>Bonos Telecel - Emisión 1</t>
  </si>
  <si>
    <t>AA2 / AA3</t>
  </si>
  <si>
    <t>Industria de Aceite FINO S.A.-Em.10</t>
  </si>
  <si>
    <t>Bonos CAISA - EMISION 1</t>
  </si>
  <si>
    <t>Bonos IASA II - Emisión 1</t>
  </si>
  <si>
    <t>Bonos BNB Leasing I - Emisión 1</t>
  </si>
  <si>
    <t>Pagarés Bursátiles GAS &amp; ELECTRICIDAD - EMISON 2</t>
  </si>
  <si>
    <t xml:space="preserve">Bonos EcoFuturo - Emision 2 </t>
  </si>
  <si>
    <t>Pagarés Bursátiles IASA - Emisión 11</t>
  </si>
  <si>
    <t>1 (N- 1)</t>
  </si>
  <si>
    <t>Pagares Bursatiles SC securities -Emision 3</t>
  </si>
  <si>
    <t>A</t>
  </si>
  <si>
    <t>Bonos BancoSol - Emision 2</t>
  </si>
  <si>
    <t>Internacional FIC (BNB SAFI)</t>
  </si>
  <si>
    <t>"única"</t>
  </si>
  <si>
    <t>Bonos TOYOSA I - Emisión 1</t>
  </si>
  <si>
    <t>Pagarés Bursátiles VUN - Emisión 4</t>
  </si>
  <si>
    <t>Pagarés Bursátiles VUN - Emisión 5</t>
  </si>
  <si>
    <t>B</t>
  </si>
  <si>
    <t>Bonos Banco FIE 1 - Emisión 2</t>
  </si>
  <si>
    <t>C</t>
  </si>
  <si>
    <t>A3(PCR) - B3 (AESA)</t>
  </si>
  <si>
    <t>A2(PCR) - A3(AESA)</t>
  </si>
  <si>
    <t>Acciones BGA II</t>
  </si>
  <si>
    <t>D</t>
  </si>
  <si>
    <t>E</t>
  </si>
  <si>
    <t>Sembrar Alimentario Fondo de Inversión Cerrado</t>
  </si>
  <si>
    <t>Valores de Titularización CRECER - BDP ST 022</t>
  </si>
  <si>
    <t>Bonos BISA Leasing II - Emisión 2</t>
  </si>
  <si>
    <t>Pagarés Bursátiles BISA Bolsa II - Emisión 6</t>
  </si>
  <si>
    <t>Pagarés Bursátiles BISA Bolsa II - Emisión 7</t>
  </si>
  <si>
    <t>Valores de Titularización CIDRE - BDP ST 023</t>
  </si>
  <si>
    <t>BONOS ELECTROPAZ III</t>
  </si>
  <si>
    <t>GESTIÓN  2012</t>
  </si>
  <si>
    <t>Bonos PIL Andina - Emisión 2</t>
  </si>
  <si>
    <t>"F"</t>
  </si>
  <si>
    <t>Bonos Subordinados Banco FIE 2</t>
  </si>
  <si>
    <t>Bonos IASA II - Emisión 2</t>
  </si>
  <si>
    <t>pendiente</t>
  </si>
  <si>
    <t>PYME PROGRESO  FIC</t>
  </si>
  <si>
    <t>MSC ESTRATEGICO FIC</t>
  </si>
  <si>
    <t>Agropecuario FIC</t>
  </si>
  <si>
    <t>Acciones BNB II</t>
  </si>
  <si>
    <t>No Cuenta</t>
  </si>
  <si>
    <t xml:space="preserve">Renta Activa Emergente </t>
  </si>
  <si>
    <t>Fondo de Microfinanciera- MICROFIC</t>
  </si>
  <si>
    <t>GESTIÓN 2013</t>
  </si>
  <si>
    <t>BDP I -  Emisión 2</t>
  </si>
  <si>
    <t>BDP I -  Emisión 3</t>
  </si>
  <si>
    <t>BDP I -  Emisión 4</t>
  </si>
  <si>
    <t xml:space="preserve">COBOCE - BISA ST </t>
  </si>
  <si>
    <t>INTI II - Emisión 1</t>
  </si>
  <si>
    <t>-</t>
  </si>
  <si>
    <t>BISA Bolsa II - Emisión 8</t>
  </si>
  <si>
    <t>Fortaleza Leasing II - Emisión 3</t>
  </si>
  <si>
    <t>BISA Bolsa II - Emisión 9</t>
  </si>
  <si>
    <t>Banco SOL I</t>
  </si>
  <si>
    <t>IOL I – EMISIÓN 2</t>
  </si>
  <si>
    <t>IASA III – EMISIÓN 1</t>
  </si>
  <si>
    <t>SC Securities - Emision 4</t>
  </si>
  <si>
    <t>Banco Sol - Emisión 3</t>
  </si>
  <si>
    <t>BNB Leasing I - Emisión 2</t>
  </si>
  <si>
    <t>FERROVIARIA ORIENTAL – EMISIÓN 1</t>
  </si>
  <si>
    <t>AMECO I - EMISION 1</t>
  </si>
  <si>
    <t>Fortaleza Leasing II - Emisión 4</t>
  </si>
  <si>
    <t>Agroquinua UNION FIC</t>
  </si>
  <si>
    <t>BB2</t>
  </si>
  <si>
    <t>Fecha de Autorización</t>
  </si>
  <si>
    <t>BONOS GAS &amp; ELECTRICIDAD</t>
  </si>
  <si>
    <t>VUN</t>
  </si>
  <si>
    <t>CBA</t>
  </si>
  <si>
    <t>PAGARÉS BURSÁTILES AMECO I</t>
  </si>
  <si>
    <t>BONOS NUTRIOIL I</t>
  </si>
  <si>
    <t>BONOS TRANSIERRA I</t>
  </si>
  <si>
    <t>BIA</t>
  </si>
  <si>
    <t>Mon.</t>
  </si>
  <si>
    <t>BLP</t>
  </si>
  <si>
    <t>BOB</t>
  </si>
  <si>
    <t>VTD</t>
  </si>
  <si>
    <t>USD</t>
  </si>
  <si>
    <t>PGB</t>
  </si>
  <si>
    <t>BNB</t>
  </si>
  <si>
    <t>CAI</t>
  </si>
  <si>
    <t>PAN</t>
  </si>
  <si>
    <t>SZS</t>
  </si>
  <si>
    <t>BLP-S</t>
  </si>
  <si>
    <t>SUD</t>
  </si>
  <si>
    <t>MIB</t>
  </si>
  <si>
    <t>BNB - PAN</t>
  </si>
  <si>
    <t xml:space="preserve"> </t>
  </si>
  <si>
    <t>BBB</t>
  </si>
  <si>
    <t>FERROVIARIA ORIENTAL – EMISIÓN 2</t>
  </si>
  <si>
    <t>BONOS NUTRIOIL I – EMISIÓN 1</t>
  </si>
  <si>
    <t>Banco FIE 1 - Emisión 3</t>
  </si>
  <si>
    <t>BONOS BNB I – EMISIÓN 1</t>
  </si>
  <si>
    <t>F</t>
  </si>
  <si>
    <t>G</t>
  </si>
  <si>
    <t>BONOS TRANSIERRA I – EMISIÓN 1</t>
  </si>
  <si>
    <t>AA1-AA3</t>
  </si>
  <si>
    <t>SC SECURITIES - Emisión 5</t>
  </si>
  <si>
    <t>CRECER - BDP ST 025</t>
  </si>
  <si>
    <t>IASA II - Emisión 1</t>
  </si>
  <si>
    <t>Emisiones o series no colocadas al 100%</t>
  </si>
  <si>
    <t>CP-SUB</t>
  </si>
  <si>
    <t>CP-SEN</t>
  </si>
  <si>
    <t>Vinculado</t>
  </si>
  <si>
    <t>%</t>
  </si>
  <si>
    <t>NO</t>
  </si>
  <si>
    <t>BONOS IASA III</t>
  </si>
  <si>
    <t>SI</t>
  </si>
  <si>
    <t>Pagarés Bursátiles Bisa ST</t>
  </si>
  <si>
    <t>BONOS BNB I</t>
  </si>
  <si>
    <t>BONOS BISA LEASING III</t>
  </si>
  <si>
    <t>PAGARÉS BURSÁTILES IASA II</t>
  </si>
  <si>
    <t>BONOS SUBORDINADOS ECOFUTURO 2</t>
  </si>
  <si>
    <t>INSTRUMENTOS BURSATILES</t>
  </si>
  <si>
    <t>CODIGO</t>
  </si>
  <si>
    <t>NOMBRE COMPLETO</t>
  </si>
  <si>
    <t>ACC</t>
  </si>
  <si>
    <t>ACCIONES</t>
  </si>
  <si>
    <t>BONOS LARGO PLAZO</t>
  </si>
  <si>
    <t>BONOS LARGO PLAZO SUBORDINADOS</t>
  </si>
  <si>
    <t>BONOS BANCARIOS BURSÁTILES</t>
  </si>
  <si>
    <t>PAGARÉS BURSÁTILES</t>
  </si>
  <si>
    <t>VALORES DE TITULARIZACION DE CONTENIDO CREDITICIO</t>
  </si>
  <si>
    <t>FIC</t>
  </si>
  <si>
    <t>FONDO DE INVERSIÓN CERRADO</t>
  </si>
  <si>
    <t>CUOTAS DE PARTICIPACIÓN SUBORDINADAS</t>
  </si>
  <si>
    <t>CUOTAS DE PARTICIPACIÓN SENIOR</t>
  </si>
  <si>
    <t>AGENCIAS DE BOLSA</t>
  </si>
  <si>
    <t>BNB VALORES S.A. AGENCIA DE BOLSA</t>
  </si>
  <si>
    <t>PANAMERICAN SECURITIES S.A. AGENCIA DE  BOLSA</t>
  </si>
  <si>
    <t>CAISA AGENCIA DE BOLSA S.A.</t>
  </si>
  <si>
    <t>SANTA CRUZ SECURITIES S.A. AGENCIA DE BOLSA</t>
  </si>
  <si>
    <t>SUDAVAL AGENCIA DE BOLSA</t>
  </si>
  <si>
    <t>VALORES UNION S.A. AGENCIA DE BOLSA</t>
  </si>
  <si>
    <t>BISA S.A. AGENCIA DE BOLSA</t>
  </si>
  <si>
    <t>MERCANTIL SANTA CRUZ S.A. AGENCIA DE BOLSA</t>
  </si>
  <si>
    <t>CREDIBOLSA SOCIEDAD AGENTE DE BOLSA S.A.</t>
  </si>
  <si>
    <t>MONEDA DE EMISIÓN</t>
  </si>
  <si>
    <t>BOLIVIANOS</t>
  </si>
  <si>
    <t>DOLARES DE LOS ESTADOS UNIDOS DE AMÉRICA</t>
  </si>
  <si>
    <t>BLS</t>
  </si>
  <si>
    <t>BONOS GAS &amp; ELECTRICIDAD - 
EMISION 1</t>
  </si>
  <si>
    <t>MERINCO – EMISION 1</t>
  </si>
  <si>
    <t>ECOFUTURO 2 - Emisión 1</t>
  </si>
  <si>
    <t>BONOS MERINCO</t>
  </si>
  <si>
    <t>Total Emisión (En US$)</t>
  </si>
  <si>
    <t>VALORES UNION II - Emisión 1</t>
  </si>
  <si>
    <t>BISA LEASING III – EMISIÓN 1</t>
  </si>
  <si>
    <t>IASA II - Emisión 2</t>
  </si>
  <si>
    <t>BNB I – EMISIÓN 2</t>
  </si>
  <si>
    <t>Monto en moneda del Programa</t>
  </si>
  <si>
    <t>Monto en USD</t>
  </si>
  <si>
    <t>BONOS SUBORDINADOS BEC II</t>
  </si>
  <si>
    <t>Pagarés Bursátiles Valores Unión II</t>
  </si>
  <si>
    <t>TOTAL PROGRAMAS (USD)</t>
  </si>
  <si>
    <t>Tipo Compra</t>
  </si>
  <si>
    <t>Denominación de le Emisión</t>
  </si>
  <si>
    <t>Plazo (En días)</t>
  </si>
  <si>
    <t xml:space="preserve">Tasa </t>
  </si>
  <si>
    <t>Total Emisión (En US$.)</t>
  </si>
  <si>
    <t>ACCIONES Y CUOTAS DE PARTICIPACIÓN DE FONDOS CERRADOS</t>
  </si>
  <si>
    <t>PROGRAMAS</t>
  </si>
  <si>
    <t>DENOMINACIONES</t>
  </si>
  <si>
    <t>BGA-N1U-13</t>
  </si>
  <si>
    <t>Pagarés Bursátiles INTI II - Emisión 2</t>
  </si>
  <si>
    <t>BONOS SUBORDINADOS - BCP EMISON I</t>
  </si>
  <si>
    <t>Acelerador de Empresas</t>
  </si>
  <si>
    <t>CP-Fortaleza</t>
  </si>
  <si>
    <t>BONOS SOBOCE VI - EMISION 2</t>
  </si>
  <si>
    <t>CUOTAS DE PARTICIPACION K12 FIC</t>
  </si>
  <si>
    <t>A1 - AA3</t>
  </si>
  <si>
    <t>BONOS IASA III - EMISION 3</t>
  </si>
  <si>
    <t>GESTIÓN 2014</t>
  </si>
  <si>
    <t>VALORES DE TITULARIZACION BISA ST - DIACONIA FRIF</t>
  </si>
  <si>
    <t>TOTAL INSCRIPCIONES (USD)</t>
  </si>
  <si>
    <t>CUOTAS DE PARTICIPACIÓN DE FONDOS CERRADOS</t>
  </si>
  <si>
    <t>TOTAL CUOTAS DE PARTICIPACIÓN (USD)</t>
  </si>
  <si>
    <t>IDEPRO - BDP ST 026</t>
  </si>
  <si>
    <t>Bonos Subordinados BancoSol II</t>
  </si>
  <si>
    <t>BONOS IASA III - EMISON 2</t>
  </si>
  <si>
    <t>BONOS SUBORDINADOS BEC II EMISION 1</t>
  </si>
  <si>
    <t>BONOS TOYOSA I EMISION 2</t>
  </si>
  <si>
    <t>PROGRAMA DE EMISIONES DE BONOS IASA III</t>
  </si>
  <si>
    <t>BONOS COBEE IV - EMISION 1</t>
  </si>
  <si>
    <t>BONOS COBEE IV - EMISION 2</t>
  </si>
  <si>
    <t>PAGARES BURSATILES IASA II - EMISION 3</t>
  </si>
  <si>
    <t>PAGARES BURSATILES IASA II - EMISION 4</t>
  </si>
  <si>
    <t>PAGARES BURSATILES AMECO I - EMISION 2</t>
  </si>
  <si>
    <t>CUOTAS DE PARTICIPACION FFY - PYME II</t>
  </si>
  <si>
    <t>BONOS FORTALEZA LEASING - EMISION 1</t>
  </si>
  <si>
    <t>BONOS FERROVIARIA ORIENTAL - EMISION 3</t>
  </si>
  <si>
    <t>VALORES DE TITULARIZACION IDEPRO - BDP ST 027</t>
  </si>
  <si>
    <t>BONOS OIL I - EMISION 3</t>
  </si>
  <si>
    <t>BONOS NUTRIOIL I - EMISION 2</t>
  </si>
  <si>
    <t>PAGARES BURSATILES AMECO I - EMISION 3</t>
  </si>
  <si>
    <t>TOTAL US$</t>
  </si>
  <si>
    <t>Monto en  US$</t>
  </si>
  <si>
    <t>BONOS BISA LEASING III - EMISION 2</t>
  </si>
  <si>
    <t>BONOS BANCOSOL II - EMISION 1</t>
  </si>
  <si>
    <t>BONOS FERROVIARIA ORIENTAL - EMISION 4</t>
  </si>
  <si>
    <t>BONOS SUBORDINADOS BANCO GANADERO III</t>
  </si>
  <si>
    <t>PROGRAMA DE "BONOS BANCO MERCANTIL SANTA CRUZ"</t>
  </si>
  <si>
    <t>MIBSA</t>
  </si>
  <si>
    <t>VALORES DE TITULARIZACION - BDP ST 028</t>
  </si>
  <si>
    <t>BONOS SUBORDINADOS BEC II - EMISIÓN 2</t>
  </si>
  <si>
    <t>BONOS SUBORDINADOS BNB II - EMISIÒN I</t>
  </si>
  <si>
    <t>BONOS COBEE IV - EMISIÒN 3</t>
  </si>
  <si>
    <t>Ùnica</t>
  </si>
  <si>
    <t>PAGARÈS BURSÀTILES BNB LEASING I - EMISIÒN 1</t>
  </si>
  <si>
    <t>BONOS COBEE IV - EMISIÒN 4</t>
  </si>
  <si>
    <t>BONOS SUBORDINADOS ECOFUTURO 2 - EMISIÒN 2</t>
  </si>
  <si>
    <t>17--nov-14</t>
  </si>
  <si>
    <t>BONOS SUBORDINADOS BANCO FIE 3</t>
  </si>
  <si>
    <t>BONOS FOFIA I - EMISIÒN 1</t>
  </si>
  <si>
    <t>GESTIÓN 2015</t>
  </si>
  <si>
    <t>CUOTAS DE PARTICIPACION MSC PRODUCTIVO FIC</t>
  </si>
  <si>
    <t>BONOS BANCO MERCANTIL SANTA CRUZ-EMISIÓN 1</t>
  </si>
  <si>
    <t>PROGRAMA DE EMISIONES DE BONOS PROLEGA I</t>
  </si>
  <si>
    <t>10 años</t>
  </si>
  <si>
    <t>BONOS PROLEGA I-EMISIÓN II</t>
  </si>
  <si>
    <t>BONOS PROLEGA I - EMISIÓN  I</t>
  </si>
  <si>
    <t>BONOS FORTALEZA LEASING - EMISIÓN II</t>
  </si>
  <si>
    <t>PAGARES BURSATILES IASA II - EMISIÓN 5</t>
  </si>
  <si>
    <t>12 años</t>
  </si>
  <si>
    <t>BONOS TOYOSA I - EMISIÓN 3</t>
  </si>
  <si>
    <t>PROGRAMA DE EMISIONES DE BONOS EQUIPETROL</t>
  </si>
  <si>
    <t xml:space="preserve">BISA </t>
  </si>
  <si>
    <t>BONOS AMECO I</t>
  </si>
  <si>
    <t>PAGARES BURSATILES IASA II - EMISIÓN 6</t>
  </si>
  <si>
    <t>PROGRAMA DE EMISIONES DE BISA LEASING IV</t>
  </si>
  <si>
    <t>PROGRAMA DE EMISIONES BONOS INTI V</t>
  </si>
  <si>
    <t>CUOTAS DE PARTICIPACION DEL FONDO RENTA ACTIVA PUENTE</t>
  </si>
  <si>
    <t>3960 días</t>
  </si>
  <si>
    <t>PAGARES BURSATILES IASA II - EMISIÓN 7</t>
  </si>
  <si>
    <t>PAGARES BURSATILES IASA II - EMISIÓN 8</t>
  </si>
  <si>
    <t>BONOS SOFIA I - EMISIÓN 2</t>
  </si>
  <si>
    <t>BONOS MERINCO - EMISIÓN 3</t>
  </si>
  <si>
    <t>BONOS MERINCO - EMISIÓN 2</t>
  </si>
  <si>
    <t>BONOS BISA LEASING IV - EMISIÓN I</t>
  </si>
  <si>
    <t>BONOS GAS &amp; ELECTRICIDAD -  EMISIÓN 2</t>
  </si>
  <si>
    <t>BONOS FERROVIARIA ORIENTAL - EMISIÓN 5</t>
  </si>
  <si>
    <t>CUOTAS DE PARTICIPACION SEMBRAR PRODUCTIVO FIC</t>
  </si>
  <si>
    <t>BONOS EQUIPETROL - EMISION 1</t>
  </si>
  <si>
    <t>BONOS EQUIPETROL - EMISION 2</t>
  </si>
  <si>
    <t>BONOS SUBORDINADOS BECII - EMISION 3</t>
  </si>
  <si>
    <t>5.400 días</t>
  </si>
  <si>
    <t>BONOS BISA LEASING IV - EMISIÓN 2</t>
  </si>
  <si>
    <t>BONOS PROLEGA I - EMISIÓN  3</t>
  </si>
  <si>
    <t>BONOS PROLEGA I - EMISIÓN  4</t>
  </si>
  <si>
    <t>BONOS SUBORDINADOS BANCO GANADERO IV</t>
  </si>
  <si>
    <t>CUOTAS DE PARTICIPACION CRECIMIENTO FIC</t>
  </si>
  <si>
    <t>PATRIMONIO AUTONOMO MICROCREDITO IFD - BDP ST 031</t>
  </si>
  <si>
    <t>Bonos La Papelera I Emisión 1</t>
  </si>
  <si>
    <t>Bonos Telecel II - Emisión 1</t>
  </si>
  <si>
    <t>Bonos la Papelera I - Emisión 2</t>
  </si>
  <si>
    <t>BONOS MERINCO - EMISIÓN 4</t>
  </si>
  <si>
    <t>PATRIMONIO AUTÓNOMO UNIPARTES - BDP ST 030</t>
  </si>
  <si>
    <t>PAGARES BURSATILES TOYOSA I - EMISIÓN  1</t>
  </si>
  <si>
    <t>PAGARES GRAVETAL I - EMISIÓN 1</t>
  </si>
  <si>
    <t>BONOS IASA III EMISIÓN 5</t>
  </si>
  <si>
    <t>BONOS INTI V - EMISIÓN 1</t>
  </si>
  <si>
    <t>BONOS SUBORDINADOS BANCO BISA - EMISIÓN 1</t>
  </si>
  <si>
    <t>BONOS SUBORDINADOS BANCO FORTALEZA - EMISIÓN 1</t>
  </si>
  <si>
    <t>BONOS SUBORDINADOS BCP - EMISION II</t>
  </si>
  <si>
    <t>BONOS ELFEC V</t>
  </si>
  <si>
    <t>UFV</t>
  </si>
  <si>
    <t>Tipo Compra USD</t>
  </si>
  <si>
    <t>Tipo Cambio UFV</t>
  </si>
  <si>
    <t>BONOS BANCO MERCANTIL SANTA CRUZ-EMISIÓN II</t>
  </si>
  <si>
    <t>BONOS BANCO MERCANTIL SANTA CRUZ-EMISIÓN III</t>
  </si>
  <si>
    <t>BONOS SOBOCE V</t>
  </si>
  <si>
    <t>BONOS GUARACHI</t>
  </si>
  <si>
    <t>BONOS TRANSREDES VI</t>
  </si>
  <si>
    <t>PROGRAMA DE EMISIONES DE INTERCAMBIO DE BONOS TRANSREDES</t>
  </si>
  <si>
    <t>GESTIÓN 2016</t>
  </si>
  <si>
    <t>PAGARES BURSATILES GRAVETAL I</t>
  </si>
  <si>
    <t>BONOS SUBORDINADOS BANCO PYME DE LA COMUNIDAD</t>
  </si>
  <si>
    <t>PAGARES BURSATILES TOYOSA I - EMISION II</t>
  </si>
  <si>
    <t>BONOS PILAT I - EMISION II</t>
  </si>
  <si>
    <t>BONOS PILAT I - EMISION I</t>
  </si>
  <si>
    <t>PAGARES BURSATILES FORTALEZA LEASING III - EMISION I</t>
  </si>
  <si>
    <t>BONOS IASA III - EMISION VI</t>
  </si>
  <si>
    <t>BONOS BANCO FIE II EMISION I</t>
  </si>
  <si>
    <t>PAGARES BURSATILES TOYOSA I - EMISION III</t>
  </si>
  <si>
    <t>Ùinica</t>
  </si>
  <si>
    <t>BONOS PILAT I - EMISION III</t>
  </si>
  <si>
    <t>BONOS NUTRIOIL I - EMISION III</t>
  </si>
  <si>
    <t>N1</t>
  </si>
  <si>
    <t>BONOS TRANSIERRA I - EMISION II</t>
  </si>
  <si>
    <t>AA2-AA1</t>
  </si>
  <si>
    <t>TOTAL EMISIONES INSCRITAS</t>
  </si>
  <si>
    <t>BONOS BANCO FORTALEZA</t>
  </si>
  <si>
    <t>Cuotas de Participación - GlobalFic</t>
  </si>
  <si>
    <t>n/a</t>
  </si>
  <si>
    <t>PROGRAMA DE BONOS GRAVETAL BOLIVIA I</t>
  </si>
  <si>
    <t>PROGRAMA DE BONOS SUBORDINADOS BEC II</t>
  </si>
  <si>
    <t>NVA</t>
  </si>
  <si>
    <t>BONOS SUBORDINADOS BNB II - EMISION II</t>
  </si>
  <si>
    <t>PAGARES BURSATILES IASA III - EMISION I</t>
  </si>
  <si>
    <t>PAGARES BURSATILES IASA III - EMISION II</t>
  </si>
  <si>
    <t>BONOS BNB I - EMISION III</t>
  </si>
  <si>
    <t>BONOS BNB I - EMISION IV</t>
  </si>
  <si>
    <t>BONOS BNB I - EMISION V</t>
  </si>
  <si>
    <t>BONOS BNB LEASING II - EMISION I</t>
  </si>
  <si>
    <t>BONOS PROLEGA I - EMISION V</t>
  </si>
  <si>
    <t>BONOS BISA LEASING IV - EMISION III</t>
  </si>
  <si>
    <t>BONOS BANCO MERCANTIL SANTA CRUZ - EMISION IV</t>
  </si>
  <si>
    <t>BONOS SUBORDINADOS BEC III - EMISION I</t>
  </si>
  <si>
    <t>PAGARES BURSATILES IASA III - EMISION III</t>
  </si>
  <si>
    <t>PAGARES BURSATILES IASA III - EMISION IV</t>
  </si>
  <si>
    <t>BONOS TOYOSA II - EMISION I</t>
  </si>
  <si>
    <t>PAGARES GRAVETAL I - EMISON III</t>
  </si>
  <si>
    <t>BONOS BANCO FIE II - EMISION II</t>
  </si>
  <si>
    <t>AA1 - AA2</t>
  </si>
  <si>
    <t>MICRO CREDITO IFD - BDP ST 032</t>
  </si>
  <si>
    <t>BONOS TELECEL II - EMISIÓN II</t>
  </si>
  <si>
    <t>BONOS SOBOCE VII - EMISION 1</t>
  </si>
  <si>
    <t>AA3-AA1</t>
  </si>
  <si>
    <t>BONOS BISA LEASING IV - EMISION IV</t>
  </si>
  <si>
    <t>Cuotas de Participación - Fibra</t>
  </si>
  <si>
    <t>BONOS BANCO BISA - EMISION II</t>
  </si>
  <si>
    <t>BONOS SUBORDINADOS BEC II - EMISION II</t>
  </si>
  <si>
    <t>BONOS COBEE IV - EMISION V</t>
  </si>
  <si>
    <t>TOTAL INSCRITO USD</t>
  </si>
  <si>
    <t>PROGRAMA DE BONOS IASA III</t>
  </si>
  <si>
    <t>Cuotas de Participacion - CAP FIC</t>
  </si>
  <si>
    <t>BONOS TOYOSA II - EMISION II</t>
  </si>
  <si>
    <t>BONOS SUBORDINADOS BANCO MERCANTIL SANTA CRUZ - EMISION II</t>
  </si>
  <si>
    <t>BONOS SUBORDINADOS BANCO MERCANTIL SANTA CRUZ - EMISION I</t>
  </si>
  <si>
    <t xml:space="preserve">PROGRAMA DE BONOS BANCO MERCANTIL SANTA CRUZ </t>
  </si>
  <si>
    <t>BONOS SUBORDINADOS BANCO FORTALEZA - EMISION II</t>
  </si>
  <si>
    <t>VALORES DE TITULARIZACION - MICROCREDITO IFD - BDP ST 034</t>
  </si>
  <si>
    <t>Cuotas de Participacion - Credifondo Garantiza FIC</t>
  </si>
  <si>
    <t>PAGARES BURSATILES TOYOSA I - EMISION IV</t>
  </si>
  <si>
    <t>BM</t>
  </si>
  <si>
    <t>PROGRAMA DE BONOS MUNICIPALES - GMLP</t>
  </si>
  <si>
    <t>CAISA AGENCIA DE BOLSA</t>
  </si>
  <si>
    <t>SUDAVAL S.A. AGENCIA DE BOLSA</t>
  </si>
  <si>
    <t>BONOS MUNICIPALES</t>
  </si>
  <si>
    <t>GNV</t>
  </si>
  <si>
    <t>GANAVALORES AGENCIA DE BOLSA S.A.</t>
  </si>
  <si>
    <t>BONOS SUBORDINADOS BANCO GANADERO V</t>
  </si>
  <si>
    <t>GESTIÓN 2017</t>
  </si>
  <si>
    <t>BONOS FANCESA IV - EMISION I</t>
  </si>
  <si>
    <t>BONOS SUBORDINADOS ECOFUTURO III</t>
  </si>
  <si>
    <t>PROGRAMA DE EMISIONES DE BONOS IASA IV</t>
  </si>
  <si>
    <t>BONOS PROLEGA I - EMISION VI</t>
  </si>
  <si>
    <t>BONOS INTI VI</t>
  </si>
  <si>
    <t>ACCIONES BISA SOCIEDAD ADMINISTRADORA DE FONDOS DE INVERSION S.A.</t>
  </si>
  <si>
    <t>INCLUSION EMPRESARIAL FONDO DE INVERSION CERRADO</t>
  </si>
  <si>
    <t>PROGRAMA DE BONOS FERROVIARIA ORIENTAL II</t>
  </si>
  <si>
    <t>BONOS GAS Y ELECTRICIDAD S.A.</t>
  </si>
  <si>
    <t>TOTAL  INSCRITO US$</t>
  </si>
  <si>
    <t>TOTAL  CUOTAS DE PARTICIPACION US$</t>
  </si>
  <si>
    <t>TOTAL   CUOTAS DE PARTICIPACION US$</t>
  </si>
  <si>
    <t>BONOS PARTICIPATIVOS TSM DENIMS 001</t>
  </si>
  <si>
    <t>BONOS SUBORDINADOS BNB III</t>
  </si>
  <si>
    <t>PROGRAMA PAGARES BURSATILES FERROVIARIA ORIENTAL</t>
  </si>
  <si>
    <t>PAGARES BURSATILES TOYOSA I - EMISION 5</t>
  </si>
  <si>
    <t>PROGRAMA DE EMISIONES BONOS IOL II</t>
  </si>
  <si>
    <t>PROGRAMA DE PAGARES IRALA</t>
  </si>
  <si>
    <t>VDT</t>
  </si>
  <si>
    <t>VALORES DE TITULARIZACION CRESPAL - BDP ST 035</t>
  </si>
  <si>
    <t>A-3</t>
  </si>
  <si>
    <t>PAGARES BURSATILES IASA III - EMISION 5</t>
  </si>
  <si>
    <t>BONOS SUBORDINADOS BANCO FIE 4</t>
  </si>
  <si>
    <t>PAGARES BURSATILES TOYOSA I - EMISION 6</t>
  </si>
  <si>
    <t>PAGARES BURSATILES IASA III - EMISION 6</t>
  </si>
  <si>
    <t>PAGARES GRAVETAL I EMISION 4</t>
  </si>
  <si>
    <t>CUOTAS DE PARTICIPACION SEMBRAR EXPORTADOR FIC</t>
  </si>
  <si>
    <t>A2-A1</t>
  </si>
  <si>
    <t>PROGRAMAS BONOS IASA</t>
  </si>
  <si>
    <t>PAGARES GRAVETAL I EMISION 5</t>
  </si>
  <si>
    <t>PAGARES BURSATILES TOYOSA I - EMISION 7</t>
  </si>
  <si>
    <t>BONOS BISA LEASING IV - EMISION 5</t>
  </si>
  <si>
    <t>PROGRAMA DE BONOS PROLEGA II</t>
  </si>
  <si>
    <t>BONOS PROLEGA II - EMISION I</t>
  </si>
  <si>
    <t>BONOS IOL II - EMISION I</t>
  </si>
  <si>
    <t>BONOS IASA IV- EMISION 1</t>
  </si>
  <si>
    <t>PAGARES BURSATILES IASA III - EMISION 9</t>
  </si>
  <si>
    <t>PAGARES BURSATILES IASA III - EMISION 8</t>
  </si>
  <si>
    <t>PAGARES BURSATILES IASA III - EMISION 7</t>
  </si>
  <si>
    <t>PROGRAMA DE BONOS TOYOSA III</t>
  </si>
  <si>
    <t>VALORES DE TITULARIZACION BISA ST DIACONIA II</t>
  </si>
  <si>
    <t>VALORES DE TITULARIZACION CRECER IFD BDP ST 036</t>
  </si>
  <si>
    <t>BONOS TOYOSA III - EMISIÓN 1</t>
  </si>
  <si>
    <t>BONOS PROLEGA  II – EMISIÓN 2</t>
  </si>
  <si>
    <t>BONOS TELECEL II - EMISIÓN 3</t>
  </si>
  <si>
    <t>PROGRAMA DE Bonos Nutrioil II</t>
  </si>
  <si>
    <t>BONOS PROLEGA II - EMISIÓN 3</t>
  </si>
  <si>
    <t>AA3-AA2</t>
  </si>
  <si>
    <t>BONOS FANCESA IV - EMISION II</t>
  </si>
  <si>
    <t>PROGRAMA DE PAGARES BURSATILES TOYOSA II</t>
  </si>
  <si>
    <t>BONOS NUTRIOIL II - EMISIÓN 1</t>
  </si>
  <si>
    <t>VALORES DE TITULARIZACION CRECER IFD - BDP ST 037</t>
  </si>
  <si>
    <t>GESTIÓN 2018</t>
  </si>
  <si>
    <t>BONOS BISA LEASING IV - EMISION 6</t>
  </si>
  <si>
    <t>BONOS BANCO MERCANTIL SANTA CRUZ - EMISION V</t>
  </si>
  <si>
    <t>PROGRAMA DE EMISIONES DE BONOS SUBORDINADOS BANCOSOL 2</t>
  </si>
  <si>
    <t>BONOS SUBORDINADOS BANCOSOL 2 - EMISION 1</t>
  </si>
  <si>
    <t>PROGRAMA DE PAGARÉS BURSÁTILES NUTRIOL I</t>
  </si>
  <si>
    <t>BONOS SUBORDINADOS BEC III - EMISIÓN 3</t>
  </si>
  <si>
    <t>PAGARES BURSATILES TOYOSA II - EMISION 1</t>
  </si>
  <si>
    <t>PAGARES BURSATILES TOYOSA II - EMISION 2</t>
  </si>
  <si>
    <t>PAGARES BURSATILES TOYOSA II - EMISION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</si>
</sst>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_);_(* \(#,##0\);_(* &quot;-&quot;??_);_(@_)"/>
    <numFmt numFmtId="166" formatCode="[$-C0A]d\-mmm\-yy;@"/>
    <numFmt numFmtId="167" formatCode="0.0000%"/>
    <numFmt numFmtId="168" formatCode="0.00000%"/>
    <numFmt numFmtId="169" formatCode="#,##0.0000"/>
    <numFmt numFmtId="170" formatCode="[$Bs-200A]\ #,##0.00"/>
    <numFmt numFmtId="171" formatCode="0.00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4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165" fontId="3" fillId="0" borderId="0" xfId="2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165" fontId="3" fillId="0" borderId="1" xfId="2" applyNumberFormat="1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0" borderId="0" xfId="0" applyFill="1"/>
    <xf numFmtId="0" fontId="6" fillId="5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167" fontId="0" fillId="6" borderId="3" xfId="0" applyNumberFormat="1" applyFill="1" applyBorder="1" applyAlignment="1">
      <alignment horizontal="center"/>
    </xf>
    <xf numFmtId="4" fontId="0" fillId="6" borderId="14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4" fontId="0" fillId="6" borderId="16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167" fontId="0" fillId="6" borderId="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5" fillId="5" borderId="9" xfId="0" applyFont="1" applyFill="1" applyBorder="1"/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0" fontId="0" fillId="6" borderId="4" xfId="3" applyNumberFormat="1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5" fillId="5" borderId="26" xfId="0" applyFont="1" applyFill="1" applyBorder="1"/>
    <xf numFmtId="0" fontId="5" fillId="5" borderId="27" xfId="0" applyFont="1" applyFill="1" applyBorder="1"/>
    <xf numFmtId="0" fontId="5" fillId="5" borderId="28" xfId="0" applyFont="1" applyFill="1" applyBorder="1"/>
    <xf numFmtId="0" fontId="1" fillId="0" borderId="0" xfId="1"/>
    <xf numFmtId="0" fontId="1" fillId="2" borderId="0" xfId="1" applyFill="1"/>
    <xf numFmtId="0" fontId="1" fillId="0" borderId="0" xfId="1" applyProtection="1">
      <protection locked="0"/>
    </xf>
    <xf numFmtId="0" fontId="1" fillId="2" borderId="0" xfId="1" applyFill="1" applyProtection="1">
      <protection locked="0"/>
    </xf>
    <xf numFmtId="0" fontId="9" fillId="2" borderId="0" xfId="1" applyFont="1" applyFill="1"/>
    <xf numFmtId="4" fontId="1" fillId="0" borderId="0" xfId="1" applyNumberFormat="1"/>
    <xf numFmtId="4" fontId="1" fillId="2" borderId="0" xfId="1" applyNumberFormat="1" applyFill="1"/>
    <xf numFmtId="0" fontId="1" fillId="0" borderId="0" xfId="1" applyFill="1"/>
    <xf numFmtId="4" fontId="1" fillId="0" borderId="0" xfId="1" applyNumberFormat="1" applyFill="1"/>
    <xf numFmtId="0" fontId="11" fillId="3" borderId="0" xfId="1" applyFont="1" applyFill="1" applyAlignment="1">
      <alignment horizontal="center" vertical="center" wrapText="1"/>
    </xf>
    <xf numFmtId="0" fontId="8" fillId="7" borderId="38" xfId="1" applyFont="1" applyFill="1" applyBorder="1" applyProtection="1">
      <protection locked="0"/>
    </xf>
    <xf numFmtId="14" fontId="13" fillId="5" borderId="7" xfId="1" applyNumberFormat="1" applyFont="1" applyFill="1" applyBorder="1" applyAlignment="1">
      <alignment horizontal="center" vertical="center" wrapText="1"/>
    </xf>
    <xf numFmtId="14" fontId="13" fillId="5" borderId="20" xfId="1" applyNumberFormat="1" applyFont="1" applyFill="1" applyBorder="1" applyAlignment="1">
      <alignment horizontal="center" vertical="center" wrapText="1"/>
    </xf>
    <xf numFmtId="14" fontId="13" fillId="5" borderId="33" xfId="1" applyNumberFormat="1" applyFont="1" applyFill="1" applyBorder="1" applyAlignment="1">
      <alignment horizontal="center" vertical="center" wrapText="1"/>
    </xf>
    <xf numFmtId="4" fontId="1" fillId="6" borderId="35" xfId="1" applyNumberFormat="1" applyFill="1" applyBorder="1"/>
    <xf numFmtId="10" fontId="0" fillId="6" borderId="22" xfId="4" applyNumberFormat="1" applyFont="1" applyFill="1" applyBorder="1"/>
    <xf numFmtId="10" fontId="0" fillId="6" borderId="18" xfId="4" applyNumberFormat="1" applyFont="1" applyFill="1" applyBorder="1"/>
    <xf numFmtId="169" fontId="1" fillId="6" borderId="18" xfId="1" applyNumberFormat="1" applyFill="1" applyBorder="1"/>
    <xf numFmtId="4" fontId="1" fillId="6" borderId="32" xfId="1" applyNumberFormat="1" applyFill="1" applyBorder="1"/>
    <xf numFmtId="4" fontId="1" fillId="6" borderId="18" xfId="1" applyNumberFormat="1" applyFill="1" applyBorder="1" applyProtection="1">
      <protection locked="0"/>
    </xf>
    <xf numFmtId="4" fontId="1" fillId="6" borderId="30" xfId="1" applyNumberFormat="1" applyFill="1" applyBorder="1" applyProtection="1">
      <protection locked="0"/>
    </xf>
    <xf numFmtId="4" fontId="10" fillId="4" borderId="10" xfId="1" applyNumberFormat="1" applyFont="1" applyFill="1" applyBorder="1"/>
    <xf numFmtId="4" fontId="0" fillId="6" borderId="21" xfId="0" applyNumberFormat="1" applyFill="1" applyBorder="1" applyAlignment="1">
      <alignment horizontal="center"/>
    </xf>
    <xf numFmtId="0" fontId="10" fillId="4" borderId="9" xfId="1" applyFont="1" applyFill="1" applyBorder="1" applyProtection="1">
      <protection locked="0"/>
    </xf>
    <xf numFmtId="10" fontId="7" fillId="4" borderId="10" xfId="4" applyNumberFormat="1" applyFont="1" applyFill="1" applyBorder="1"/>
    <xf numFmtId="167" fontId="9" fillId="6" borderId="18" xfId="3" applyNumberFormat="1" applyFont="1" applyFill="1" applyBorder="1"/>
    <xf numFmtId="167" fontId="7" fillId="4" borderId="10" xfId="4" applyNumberFormat="1" applyFont="1" applyFill="1" applyBorder="1"/>
    <xf numFmtId="170" fontId="0" fillId="6" borderId="24" xfId="2" applyNumberFormat="1" applyFont="1" applyFill="1" applyBorder="1" applyAlignment="1">
      <alignment horizontal="center"/>
    </xf>
    <xf numFmtId="170" fontId="0" fillId="6" borderId="4" xfId="0" applyNumberFormat="1" applyFill="1" applyBorder="1" applyAlignment="1">
      <alignment horizontal="center"/>
    </xf>
    <xf numFmtId="4" fontId="5" fillId="5" borderId="30" xfId="0" applyNumberFormat="1" applyFont="1" applyFill="1" applyBorder="1" applyAlignment="1">
      <alignment horizontal="center"/>
    </xf>
    <xf numFmtId="167" fontId="5" fillId="5" borderId="30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167" fontId="0" fillId="6" borderId="21" xfId="0" applyNumberFormat="1" applyFill="1" applyBorder="1" applyAlignment="1">
      <alignment horizontal="center"/>
    </xf>
    <xf numFmtId="4" fontId="0" fillId="6" borderId="41" xfId="0" applyNumberForma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4" fontId="0" fillId="6" borderId="43" xfId="0" applyNumberFormat="1" applyFill="1" applyBorder="1" applyAlignment="1">
      <alignment horizontal="center"/>
    </xf>
    <xf numFmtId="167" fontId="0" fillId="6" borderId="43" xfId="0" applyNumberForma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4" fontId="16" fillId="5" borderId="39" xfId="0" applyNumberFormat="1" applyFont="1" applyFill="1" applyBorder="1" applyAlignment="1">
      <alignment horizontal="center"/>
    </xf>
    <xf numFmtId="167" fontId="5" fillId="5" borderId="2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164" fontId="3" fillId="0" borderId="1" xfId="2" applyFont="1" applyFill="1" applyBorder="1"/>
    <xf numFmtId="164" fontId="3" fillId="0" borderId="1" xfId="0" applyNumberFormat="1" applyFont="1" applyFill="1" applyBorder="1"/>
    <xf numFmtId="0" fontId="3" fillId="0" borderId="37" xfId="0" applyFont="1" applyBorder="1"/>
    <xf numFmtId="0" fontId="3" fillId="0" borderId="36" xfId="0" applyFont="1" applyBorder="1"/>
    <xf numFmtId="164" fontId="4" fillId="0" borderId="29" xfId="0" applyNumberFormat="1" applyFont="1" applyBorder="1"/>
    <xf numFmtId="0" fontId="17" fillId="8" borderId="1" xfId="0" applyFont="1" applyFill="1" applyBorder="1" applyAlignment="1">
      <alignment horizontal="center" vertical="center" wrapText="1"/>
    </xf>
    <xf numFmtId="0" fontId="18" fillId="0" borderId="0" xfId="0" applyFont="1"/>
    <xf numFmtId="10" fontId="3" fillId="0" borderId="0" xfId="0" applyNumberFormat="1" applyFont="1" applyAlignment="1">
      <alignment vertical="center"/>
    </xf>
    <xf numFmtId="165" fontId="3" fillId="0" borderId="0" xfId="2" applyNumberFormat="1" applyFont="1" applyAlignment="1">
      <alignment vertical="center"/>
    </xf>
    <xf numFmtId="165" fontId="3" fillId="0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vertical="center" wrapText="1"/>
    </xf>
    <xf numFmtId="10" fontId="3" fillId="0" borderId="0" xfId="3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2" applyFont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164" fontId="3" fillId="0" borderId="1" xfId="2" applyFont="1" applyBorder="1" applyAlignment="1">
      <alignment vertical="center"/>
    </xf>
    <xf numFmtId="164" fontId="17" fillId="8" borderId="1" xfId="2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164" fontId="4" fillId="0" borderId="37" xfId="2" applyFont="1" applyBorder="1" applyAlignment="1">
      <alignment vertical="center"/>
    </xf>
    <xf numFmtId="164" fontId="4" fillId="0" borderId="36" xfId="2" applyFont="1" applyBorder="1" applyAlignment="1">
      <alignment vertical="center"/>
    </xf>
    <xf numFmtId="164" fontId="4" fillId="0" borderId="29" xfId="2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 wrapText="1"/>
    </xf>
    <xf numFmtId="10" fontId="3" fillId="3" borderId="1" xfId="0" applyNumberFormat="1" applyFont="1" applyFill="1" applyBorder="1" applyAlignment="1">
      <alignment vertical="center" wrapText="1"/>
    </xf>
    <xf numFmtId="10" fontId="3" fillId="0" borderId="0" xfId="0" applyNumberFormat="1" applyFont="1" applyAlignment="1">
      <alignment horizontal="center" vertical="center"/>
    </xf>
    <xf numFmtId="167" fontId="3" fillId="0" borderId="0" xfId="3" applyNumberFormat="1" applyFont="1" applyAlignment="1">
      <alignment vertical="center"/>
    </xf>
    <xf numFmtId="168" fontId="3" fillId="0" borderId="0" xfId="3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3" borderId="1" xfId="2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10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/>
    <xf numFmtId="165" fontId="3" fillId="3" borderId="1" xfId="2" applyNumberFormat="1" applyFont="1" applyFill="1" applyBorder="1"/>
    <xf numFmtId="10" fontId="3" fillId="3" borderId="1" xfId="0" applyNumberFormat="1" applyFont="1" applyFill="1" applyBorder="1"/>
    <xf numFmtId="164" fontId="3" fillId="0" borderId="1" xfId="2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vertical="top" wrapText="1"/>
    </xf>
    <xf numFmtId="164" fontId="3" fillId="3" borderId="0" xfId="2" applyNumberFormat="1" applyFont="1" applyFill="1" applyBorder="1" applyAlignment="1">
      <alignment vertical="top" wrapText="1"/>
    </xf>
    <xf numFmtId="10" fontId="3" fillId="3" borderId="0" xfId="0" applyNumberFormat="1" applyFont="1" applyFill="1" applyBorder="1" applyAlignment="1">
      <alignment vertical="top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171" fontId="3" fillId="3" borderId="1" xfId="0" applyNumberFormat="1" applyFont="1" applyFill="1" applyBorder="1" applyAlignment="1">
      <alignment horizontal="right" vertical="top" wrapText="1"/>
    </xf>
    <xf numFmtId="164" fontId="3" fillId="3" borderId="1" xfId="2" applyNumberFormat="1" applyFont="1" applyFill="1" applyBorder="1" applyAlignment="1">
      <alignment vertical="center" wrapText="1"/>
    </xf>
    <xf numFmtId="171" fontId="3" fillId="3" borderId="1" xfId="0" applyNumberFormat="1" applyFont="1" applyFill="1" applyBorder="1"/>
    <xf numFmtId="0" fontId="0" fillId="0" borderId="1" xfId="0" applyBorder="1" applyAlignment="1">
      <alignment vertical="center"/>
    </xf>
    <xf numFmtId="164" fontId="3" fillId="3" borderId="1" xfId="2" applyNumberFormat="1" applyFont="1" applyFill="1" applyBorder="1"/>
    <xf numFmtId="171" fontId="3" fillId="0" borderId="1" xfId="0" applyNumberFormat="1" applyFont="1" applyFill="1" applyBorder="1"/>
    <xf numFmtId="0" fontId="19" fillId="0" borderId="0" xfId="0" applyFont="1" applyFill="1"/>
    <xf numFmtId="15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3" fontId="19" fillId="0" borderId="1" xfId="0" applyNumberFormat="1" applyFont="1" applyFill="1" applyBorder="1"/>
    <xf numFmtId="164" fontId="19" fillId="0" borderId="1" xfId="2" applyNumberFormat="1" applyFont="1" applyFill="1" applyBorder="1"/>
    <xf numFmtId="10" fontId="19" fillId="0" borderId="1" xfId="0" applyNumberFormat="1" applyFont="1" applyFill="1" applyBorder="1"/>
    <xf numFmtId="171" fontId="19" fillId="0" borderId="1" xfId="0" applyNumberFormat="1" applyFont="1" applyFill="1" applyBorder="1" applyAlignment="1">
      <alignment horizontal="right" vertical="top" wrapText="1"/>
    </xf>
    <xf numFmtId="0" fontId="19" fillId="10" borderId="0" xfId="0" applyFont="1" applyFill="1"/>
    <xf numFmtId="171" fontId="19" fillId="3" borderId="1" xfId="0" applyNumberFormat="1" applyFont="1" applyFill="1" applyBorder="1" applyAlignment="1">
      <alignment horizontal="right" vertical="top" wrapText="1"/>
    </xf>
    <xf numFmtId="0" fontId="19" fillId="3" borderId="0" xfId="0" applyFont="1" applyFill="1"/>
    <xf numFmtId="0" fontId="3" fillId="3" borderId="0" xfId="0" applyFont="1" applyFill="1"/>
    <xf numFmtId="1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/>
    <xf numFmtId="164" fontId="3" fillId="0" borderId="1" xfId="2" applyNumberFormat="1" applyFont="1" applyFill="1" applyBorder="1"/>
    <xf numFmtId="10" fontId="3" fillId="0" borderId="1" xfId="0" applyNumberFormat="1" applyFont="1" applyFill="1" applyBorder="1"/>
    <xf numFmtId="0" fontId="3" fillId="10" borderId="0" xfId="0" applyFont="1" applyFill="1"/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/>
    </xf>
    <xf numFmtId="171" fontId="3" fillId="0" borderId="1" xfId="0" applyNumberFormat="1" applyFont="1" applyFill="1" applyBorder="1" applyAlignment="1">
      <alignment horizontal="center" vertical="top" wrapText="1"/>
    </xf>
    <xf numFmtId="171" fontId="3" fillId="0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2" applyNumberFormat="1" applyFont="1" applyFill="1" applyBorder="1"/>
    <xf numFmtId="10" fontId="3" fillId="0" borderId="2" xfId="0" applyNumberFormat="1" applyFont="1" applyFill="1" applyBorder="1"/>
    <xf numFmtId="171" fontId="3" fillId="0" borderId="2" xfId="0" applyNumberFormat="1" applyFont="1" applyFill="1" applyBorder="1" applyAlignment="1">
      <alignment horizontal="center" vertical="top" wrapText="1"/>
    </xf>
    <xf numFmtId="165" fontId="3" fillId="3" borderId="2" xfId="2" applyNumberFormat="1" applyFont="1" applyFill="1" applyBorder="1" applyAlignment="1">
      <alignment vertical="center" wrapText="1"/>
    </xf>
    <xf numFmtId="10" fontId="3" fillId="3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top" wrapText="1"/>
    </xf>
    <xf numFmtId="165" fontId="3" fillId="0" borderId="2" xfId="2" applyNumberFormat="1" applyFont="1" applyFill="1" applyBorder="1" applyAlignment="1">
      <alignment vertical="top" wrapText="1"/>
    </xf>
    <xf numFmtId="10" fontId="3" fillId="0" borderId="2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0" fontId="3" fillId="3" borderId="1" xfId="0" applyNumberFormat="1" applyFont="1" applyFill="1" applyBorder="1" applyAlignment="1">
      <alignment vertical="center"/>
    </xf>
    <xf numFmtId="171" fontId="3" fillId="3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vertical="top" wrapText="1"/>
    </xf>
    <xf numFmtId="17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4" fontId="3" fillId="3" borderId="1" xfId="2" applyFont="1" applyFill="1" applyBorder="1"/>
    <xf numFmtId="10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 wrapText="1"/>
    </xf>
    <xf numFmtId="0" fontId="17" fillId="11" borderId="1" xfId="0" applyFont="1" applyFill="1" applyBorder="1" applyAlignment="1">
      <alignment horizontal="center" vertical="center" wrapText="1"/>
    </xf>
    <xf numFmtId="3" fontId="17" fillId="11" borderId="1" xfId="0" applyNumberFormat="1" applyFont="1" applyFill="1" applyBorder="1" applyAlignment="1">
      <alignment horizontal="center" vertical="center" wrapText="1"/>
    </xf>
    <xf numFmtId="165" fontId="17" fillId="11" borderId="1" xfId="2" applyNumberFormat="1" applyFont="1" applyFill="1" applyBorder="1" applyAlignment="1">
      <alignment horizontal="center" vertical="center" wrapText="1"/>
    </xf>
    <xf numFmtId="10" fontId="17" fillId="11" borderId="1" xfId="0" applyNumberFormat="1" applyFont="1" applyFill="1" applyBorder="1" applyAlignment="1">
      <alignment horizontal="center" vertical="center" wrapText="1"/>
    </xf>
    <xf numFmtId="0" fontId="18" fillId="11" borderId="48" xfId="0" applyFont="1" applyFill="1" applyBorder="1"/>
    <xf numFmtId="166" fontId="17" fillId="11" borderId="49" xfId="0" applyNumberFormat="1" applyFont="1" applyFill="1" applyBorder="1" applyAlignment="1">
      <alignment horizontal="center" vertical="top" wrapText="1"/>
    </xf>
    <xf numFmtId="0" fontId="18" fillId="11" borderId="49" xfId="0" applyFont="1" applyFill="1" applyBorder="1"/>
    <xf numFmtId="0" fontId="18" fillId="11" borderId="49" xfId="0" applyFont="1" applyFill="1" applyBorder="1" applyAlignment="1">
      <alignment horizontal="center"/>
    </xf>
    <xf numFmtId="3" fontId="18" fillId="11" borderId="49" xfId="0" applyNumberFormat="1" applyFont="1" applyFill="1" applyBorder="1"/>
    <xf numFmtId="165" fontId="18" fillId="11" borderId="49" xfId="2" applyNumberFormat="1" applyFont="1" applyFill="1" applyBorder="1"/>
    <xf numFmtId="0" fontId="18" fillId="11" borderId="4" xfId="0" applyFont="1" applyFill="1" applyBorder="1"/>
    <xf numFmtId="165" fontId="17" fillId="11" borderId="4" xfId="0" applyNumberFormat="1" applyFont="1" applyFill="1" applyBorder="1"/>
    <xf numFmtId="165" fontId="17" fillId="11" borderId="49" xfId="2" applyNumberFormat="1" applyFont="1" applyFill="1" applyBorder="1" applyAlignment="1">
      <alignment vertical="center" wrapText="1"/>
    </xf>
    <xf numFmtId="165" fontId="17" fillId="11" borderId="49" xfId="0" applyNumberFormat="1" applyFont="1" applyFill="1" applyBorder="1"/>
    <xf numFmtId="3" fontId="17" fillId="8" borderId="1" xfId="0" applyNumberFormat="1" applyFont="1" applyFill="1" applyBorder="1" applyAlignment="1">
      <alignment horizontal="center" vertical="center" wrapText="1"/>
    </xf>
    <xf numFmtId="165" fontId="17" fillId="8" borderId="1" xfId="2" applyNumberFormat="1" applyFont="1" applyFill="1" applyBorder="1" applyAlignment="1">
      <alignment horizontal="center" vertical="center" wrapText="1"/>
    </xf>
    <xf numFmtId="10" fontId="17" fillId="8" borderId="1" xfId="0" applyNumberFormat="1" applyFont="1" applyFill="1" applyBorder="1" applyAlignment="1">
      <alignment horizontal="center" vertical="center" wrapText="1"/>
    </xf>
    <xf numFmtId="0" fontId="18" fillId="8" borderId="48" xfId="0" applyFont="1" applyFill="1" applyBorder="1"/>
    <xf numFmtId="166" fontId="17" fillId="8" borderId="49" xfId="0" applyNumberFormat="1" applyFont="1" applyFill="1" applyBorder="1" applyAlignment="1">
      <alignment horizontal="center" vertical="top" wrapText="1"/>
    </xf>
    <xf numFmtId="0" fontId="18" fillId="8" borderId="49" xfId="0" applyFont="1" applyFill="1" applyBorder="1"/>
    <xf numFmtId="0" fontId="18" fillId="8" borderId="49" xfId="0" applyFont="1" applyFill="1" applyBorder="1" applyAlignment="1">
      <alignment horizontal="center"/>
    </xf>
    <xf numFmtId="3" fontId="18" fillId="8" borderId="49" xfId="0" applyNumberFormat="1" applyFont="1" applyFill="1" applyBorder="1"/>
    <xf numFmtId="165" fontId="18" fillId="8" borderId="49" xfId="2" applyNumberFormat="1" applyFont="1" applyFill="1" applyBorder="1"/>
    <xf numFmtId="164" fontId="17" fillId="8" borderId="49" xfId="2" applyNumberFormat="1" applyFont="1" applyFill="1" applyBorder="1"/>
    <xf numFmtId="165" fontId="17" fillId="8" borderId="4" xfId="0" applyNumberFormat="1" applyFont="1" applyFill="1" applyBorder="1"/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165" fontId="22" fillId="3" borderId="0" xfId="2" applyNumberFormat="1" applyFont="1" applyFill="1" applyAlignment="1">
      <alignment vertical="center" wrapText="1"/>
    </xf>
    <xf numFmtId="166" fontId="22" fillId="3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165" fontId="22" fillId="3" borderId="0" xfId="2" applyNumberFormat="1" applyFont="1" applyFill="1" applyBorder="1" applyAlignment="1">
      <alignment horizontal="center" vertical="center" wrapText="1"/>
    </xf>
    <xf numFmtId="10" fontId="22" fillId="3" borderId="0" xfId="0" applyNumberFormat="1" applyFont="1" applyFill="1" applyBorder="1" applyAlignment="1">
      <alignment horizontal="right" vertical="center" wrapText="1"/>
    </xf>
    <xf numFmtId="10" fontId="22" fillId="3" borderId="0" xfId="0" applyNumberFormat="1" applyFont="1" applyFill="1" applyBorder="1" applyAlignment="1">
      <alignment horizontal="center" vertical="center" wrapText="1"/>
    </xf>
    <xf numFmtId="165" fontId="22" fillId="3" borderId="0" xfId="2" applyNumberFormat="1" applyFont="1" applyFill="1" applyBorder="1" applyAlignment="1">
      <alignment vertical="center" wrapText="1"/>
    </xf>
    <xf numFmtId="10" fontId="22" fillId="3" borderId="0" xfId="0" applyNumberFormat="1" applyFont="1" applyFill="1" applyBorder="1" applyAlignment="1">
      <alignment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10" fontId="25" fillId="3" borderId="0" xfId="3" applyNumberFormat="1" applyFont="1" applyFill="1" applyBorder="1" applyAlignment="1">
      <alignment horizontal="center" vertical="center" wrapText="1"/>
    </xf>
    <xf numFmtId="0" fontId="22" fillId="14" borderId="0" xfId="0" applyFont="1" applyFill="1"/>
    <xf numFmtId="0" fontId="22" fillId="13" borderId="0" xfId="0" applyFont="1" applyFill="1"/>
    <xf numFmtId="0" fontId="22" fillId="13" borderId="0" xfId="0" applyFont="1" applyFill="1" applyAlignment="1">
      <alignment horizontal="center"/>
    </xf>
    <xf numFmtId="3" fontId="22" fillId="13" borderId="0" xfId="0" applyNumberFormat="1" applyFont="1" applyFill="1"/>
    <xf numFmtId="165" fontId="22" fillId="13" borderId="0" xfId="2" applyNumberFormat="1" applyFont="1" applyFill="1"/>
    <xf numFmtId="0" fontId="23" fillId="13" borderId="2" xfId="0" applyFont="1" applyFill="1" applyBorder="1" applyAlignment="1">
      <alignment horizontal="center" vertical="center" wrapText="1"/>
    </xf>
    <xf numFmtId="3" fontId="23" fillId="13" borderId="2" xfId="0" applyNumberFormat="1" applyFont="1" applyFill="1" applyBorder="1" applyAlignment="1">
      <alignment horizontal="center" vertical="center" wrapText="1"/>
    </xf>
    <xf numFmtId="165" fontId="23" fillId="13" borderId="2" xfId="2" applyNumberFormat="1" applyFont="1" applyFill="1" applyBorder="1" applyAlignment="1">
      <alignment horizontal="center" vertical="center" wrapText="1"/>
    </xf>
    <xf numFmtId="10" fontId="23" fillId="13" borderId="2" xfId="0" applyNumberFormat="1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vertical="center" wrapText="1"/>
    </xf>
    <xf numFmtId="166" fontId="22" fillId="14" borderId="1" xfId="0" applyNumberFormat="1" applyFont="1" applyFill="1" applyBorder="1" applyAlignment="1">
      <alignment horizontal="center" vertical="top" wrapText="1"/>
    </xf>
    <xf numFmtId="0" fontId="22" fillId="14" borderId="1" xfId="0" applyFont="1" applyFill="1" applyBorder="1" applyAlignment="1">
      <alignment vertical="top" wrapText="1"/>
    </xf>
    <xf numFmtId="0" fontId="22" fillId="14" borderId="1" xfId="0" applyFont="1" applyFill="1" applyBorder="1" applyAlignment="1">
      <alignment horizontal="center" vertical="top" wrapText="1"/>
    </xf>
    <xf numFmtId="3" fontId="22" fillId="14" borderId="1" xfId="0" applyNumberFormat="1" applyFont="1" applyFill="1" applyBorder="1" applyAlignment="1">
      <alignment vertical="top" wrapText="1"/>
    </xf>
    <xf numFmtId="165" fontId="22" fillId="15" borderId="1" xfId="2" applyNumberFormat="1" applyFont="1" applyFill="1" applyBorder="1" applyAlignment="1">
      <alignment vertical="top" wrapText="1"/>
    </xf>
    <xf numFmtId="10" fontId="22" fillId="14" borderId="1" xfId="0" applyNumberFormat="1" applyFont="1" applyFill="1" applyBorder="1" applyAlignment="1">
      <alignment vertical="top" wrapText="1"/>
    </xf>
    <xf numFmtId="167" fontId="22" fillId="15" borderId="1" xfId="0" applyNumberFormat="1" applyFont="1" applyFill="1" applyBorder="1" applyAlignment="1">
      <alignment horizontal="center" vertical="top" wrapText="1"/>
    </xf>
    <xf numFmtId="0" fontId="22" fillId="14" borderId="1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vertical="center" wrapText="1"/>
    </xf>
    <xf numFmtId="167" fontId="22" fillId="15" borderId="1" xfId="0" applyNumberFormat="1" applyFont="1" applyFill="1" applyBorder="1" applyAlignment="1">
      <alignment horizontal="center" vertical="center" wrapText="1"/>
    </xf>
    <xf numFmtId="166" fontId="22" fillId="14" borderId="2" xfId="0" applyNumberFormat="1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vertical="center" wrapText="1"/>
    </xf>
    <xf numFmtId="0" fontId="22" fillId="15" borderId="1" xfId="0" applyFont="1" applyFill="1" applyBorder="1" applyAlignment="1">
      <alignment horizontal="center" vertical="center" wrapText="1"/>
    </xf>
    <xf numFmtId="166" fontId="22" fillId="14" borderId="2" xfId="0" applyNumberFormat="1" applyFont="1" applyFill="1" applyBorder="1" applyAlignment="1">
      <alignment horizontal="center" vertical="center" wrapText="1"/>
    </xf>
    <xf numFmtId="165" fontId="22" fillId="15" borderId="1" xfId="2" applyNumberFormat="1" applyFont="1" applyFill="1" applyBorder="1" applyAlignment="1">
      <alignment vertical="center" wrapText="1"/>
    </xf>
    <xf numFmtId="10" fontId="22" fillId="14" borderId="1" xfId="0" applyNumberFormat="1" applyFont="1" applyFill="1" applyBorder="1" applyAlignment="1">
      <alignment vertical="center" wrapText="1"/>
    </xf>
    <xf numFmtId="0" fontId="22" fillId="14" borderId="0" xfId="0" applyFont="1" applyFill="1" applyAlignment="1">
      <alignment vertical="center"/>
    </xf>
    <xf numFmtId="166" fontId="22" fillId="14" borderId="1" xfId="0" applyNumberFormat="1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left" vertical="center" wrapText="1"/>
    </xf>
    <xf numFmtId="167" fontId="22" fillId="14" borderId="1" xfId="0" applyNumberFormat="1" applyFont="1" applyFill="1" applyBorder="1" applyAlignment="1">
      <alignment horizontal="center" vertical="center" wrapText="1"/>
    </xf>
    <xf numFmtId="165" fontId="22" fillId="14" borderId="1" xfId="2" applyNumberFormat="1" applyFont="1" applyFill="1" applyBorder="1" applyAlignment="1">
      <alignment vertical="center" wrapText="1"/>
    </xf>
    <xf numFmtId="164" fontId="22" fillId="14" borderId="1" xfId="2" applyNumberFormat="1" applyFont="1" applyFill="1" applyBorder="1" applyAlignment="1">
      <alignment vertical="center" wrapText="1"/>
    </xf>
    <xf numFmtId="164" fontId="22" fillId="14" borderId="1" xfId="2" applyNumberFormat="1" applyFont="1" applyFill="1" applyBorder="1" applyAlignment="1">
      <alignment horizontal="center" vertical="center" wrapText="1"/>
    </xf>
    <xf numFmtId="10" fontId="22" fillId="14" borderId="1" xfId="3" applyNumberFormat="1" applyFont="1" applyFill="1" applyBorder="1" applyAlignment="1">
      <alignment vertical="center" wrapText="1"/>
    </xf>
    <xf numFmtId="10" fontId="22" fillId="14" borderId="1" xfId="3" applyNumberFormat="1" applyFont="1" applyFill="1" applyBorder="1" applyAlignment="1">
      <alignment horizontal="center" vertical="center" wrapText="1"/>
    </xf>
    <xf numFmtId="10" fontId="22" fillId="14" borderId="1" xfId="0" applyNumberFormat="1" applyFont="1" applyFill="1" applyBorder="1" applyAlignment="1">
      <alignment horizontal="center" vertical="center" wrapText="1"/>
    </xf>
    <xf numFmtId="3" fontId="22" fillId="15" borderId="1" xfId="0" applyNumberFormat="1" applyFont="1" applyFill="1" applyBorder="1" applyAlignment="1">
      <alignment horizontal="center" vertical="center" wrapText="1"/>
    </xf>
    <xf numFmtId="164" fontId="22" fillId="14" borderId="1" xfId="2" applyFont="1" applyFill="1" applyBorder="1" applyAlignment="1">
      <alignment vertical="center" wrapText="1"/>
    </xf>
    <xf numFmtId="164" fontId="22" fillId="15" borderId="1" xfId="0" applyNumberFormat="1" applyFont="1" applyFill="1" applyBorder="1" applyAlignment="1">
      <alignment horizontal="center" vertical="center" wrapText="1"/>
    </xf>
    <xf numFmtId="164" fontId="22" fillId="15" borderId="1" xfId="2" applyFont="1" applyFill="1" applyBorder="1" applyAlignment="1">
      <alignment vertical="center" wrapText="1"/>
    </xf>
    <xf numFmtId="0" fontId="22" fillId="14" borderId="2" xfId="0" applyFont="1" applyFill="1" applyBorder="1" applyAlignment="1">
      <alignment horizontal="left" vertical="center" wrapText="1"/>
    </xf>
    <xf numFmtId="165" fontId="22" fillId="14" borderId="2" xfId="2" applyNumberFormat="1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 wrapText="1"/>
    </xf>
    <xf numFmtId="3" fontId="22" fillId="15" borderId="2" xfId="0" applyNumberFormat="1" applyFont="1" applyFill="1" applyBorder="1" applyAlignment="1">
      <alignment horizontal="center" vertical="center" wrapText="1"/>
    </xf>
    <xf numFmtId="165" fontId="22" fillId="14" borderId="1" xfId="2" applyNumberFormat="1" applyFont="1" applyFill="1" applyBorder="1" applyAlignment="1">
      <alignment horizontal="center" vertical="center" wrapText="1"/>
    </xf>
    <xf numFmtId="2" fontId="22" fillId="15" borderId="1" xfId="0" applyNumberFormat="1" applyFont="1" applyFill="1" applyBorder="1" applyAlignment="1">
      <alignment vertical="center" wrapText="1"/>
    </xf>
    <xf numFmtId="165" fontId="22" fillId="14" borderId="0" xfId="2" applyNumberFormat="1" applyFont="1" applyFill="1"/>
    <xf numFmtId="0" fontId="24" fillId="3" borderId="0" xfId="0" applyFont="1" applyFill="1" applyBorder="1" applyAlignment="1">
      <alignment horizontal="left" vertical="center" wrapText="1"/>
    </xf>
    <xf numFmtId="165" fontId="24" fillId="3" borderId="0" xfId="2" applyNumberFormat="1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165" fontId="26" fillId="3" borderId="1" xfId="2" applyNumberFormat="1" applyFont="1" applyFill="1" applyBorder="1" applyAlignment="1">
      <alignment vertical="center" wrapText="1"/>
    </xf>
    <xf numFmtId="10" fontId="26" fillId="3" borderId="1" xfId="0" applyNumberFormat="1" applyFont="1" applyFill="1" applyBorder="1" applyAlignment="1">
      <alignment vertical="center" wrapText="1"/>
    </xf>
    <xf numFmtId="166" fontId="26" fillId="3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165" fontId="26" fillId="3" borderId="2" xfId="2" applyNumberFormat="1" applyFont="1" applyFill="1" applyBorder="1" applyAlignment="1">
      <alignment vertical="center" wrapText="1"/>
    </xf>
    <xf numFmtId="10" fontId="26" fillId="3" borderId="2" xfId="0" applyNumberFormat="1" applyFont="1" applyFill="1" applyBorder="1" applyAlignment="1">
      <alignment vertical="center" wrapText="1"/>
    </xf>
    <xf numFmtId="165" fontId="26" fillId="3" borderId="1" xfId="2" applyNumberFormat="1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right" vertical="center" wrapText="1"/>
    </xf>
    <xf numFmtId="10" fontId="26" fillId="3" borderId="1" xfId="3" applyNumberFormat="1" applyFont="1" applyFill="1" applyBorder="1" applyAlignment="1">
      <alignment horizontal="right" vertical="center" wrapText="1"/>
    </xf>
    <xf numFmtId="165" fontId="26" fillId="3" borderId="2" xfId="2" applyNumberFormat="1" applyFont="1" applyFill="1" applyBorder="1" applyAlignment="1">
      <alignment horizontal="center" vertical="center" wrapText="1"/>
    </xf>
    <xf numFmtId="166" fontId="26" fillId="3" borderId="2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165" fontId="26" fillId="3" borderId="48" xfId="2" applyNumberFormat="1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165" fontId="26" fillId="3" borderId="0" xfId="2" applyNumberFormat="1" applyFont="1" applyFill="1" applyBorder="1" applyAlignment="1">
      <alignment horizontal="center" vertical="center" wrapText="1"/>
    </xf>
    <xf numFmtId="10" fontId="26" fillId="3" borderId="0" xfId="3" applyNumberFormat="1" applyFont="1" applyFill="1" applyBorder="1" applyAlignment="1">
      <alignment horizontal="right" vertical="center" wrapText="1"/>
    </xf>
    <xf numFmtId="0" fontId="24" fillId="17" borderId="2" xfId="0" applyFont="1" applyFill="1" applyBorder="1" applyAlignment="1">
      <alignment horizontal="center" vertical="center" wrapText="1"/>
    </xf>
    <xf numFmtId="165" fontId="24" fillId="17" borderId="2" xfId="2" applyNumberFormat="1" applyFont="1" applyFill="1" applyBorder="1" applyAlignment="1">
      <alignment horizontal="center" vertical="center" wrapText="1"/>
    </xf>
    <xf numFmtId="10" fontId="24" fillId="17" borderId="2" xfId="0" applyNumberFormat="1" applyFont="1" applyFill="1" applyBorder="1" applyAlignment="1">
      <alignment horizontal="center" vertical="center" wrapText="1"/>
    </xf>
    <xf numFmtId="0" fontId="26" fillId="17" borderId="49" xfId="0" applyFont="1" applyFill="1" applyBorder="1" applyAlignment="1">
      <alignment horizontal="center" vertical="center" wrapText="1"/>
    </xf>
    <xf numFmtId="165" fontId="26" fillId="17" borderId="49" xfId="2" applyNumberFormat="1" applyFont="1" applyFill="1" applyBorder="1" applyAlignment="1">
      <alignment horizontal="center" vertical="center" wrapText="1"/>
    </xf>
    <xf numFmtId="10" fontId="26" fillId="17" borderId="4" xfId="3" applyNumberFormat="1" applyFont="1" applyFill="1" applyBorder="1" applyAlignment="1">
      <alignment horizontal="right" vertical="center" wrapText="1"/>
    </xf>
    <xf numFmtId="0" fontId="24" fillId="17" borderId="18" xfId="0" applyFont="1" applyFill="1" applyBorder="1" applyAlignment="1">
      <alignment horizontal="center" vertical="center" wrapText="1"/>
    </xf>
    <xf numFmtId="165" fontId="24" fillId="17" borderId="18" xfId="2" applyNumberFormat="1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 wrapText="1"/>
    </xf>
    <xf numFmtId="0" fontId="24" fillId="17" borderId="47" xfId="0" applyFont="1" applyFill="1" applyBorder="1" applyAlignment="1">
      <alignment horizontal="center" vertical="center" wrapText="1"/>
    </xf>
    <xf numFmtId="0" fontId="27" fillId="17" borderId="49" xfId="0" applyFont="1" applyFill="1" applyBorder="1" applyAlignment="1">
      <alignment horizontal="center" vertical="center" wrapText="1"/>
    </xf>
    <xf numFmtId="165" fontId="27" fillId="17" borderId="48" xfId="2" applyNumberFormat="1" applyFont="1" applyFill="1" applyBorder="1" applyAlignment="1">
      <alignment vertical="center" wrapText="1"/>
    </xf>
    <xf numFmtId="10" fontId="27" fillId="17" borderId="1" xfId="3" applyNumberFormat="1" applyFont="1" applyFill="1" applyBorder="1" applyAlignment="1">
      <alignment horizontal="right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7" fillId="17" borderId="48" xfId="0" applyFont="1" applyFill="1" applyBorder="1" applyAlignment="1">
      <alignment horizontal="center" vertical="center" wrapText="1"/>
    </xf>
    <xf numFmtId="166" fontId="26" fillId="3" borderId="0" xfId="0" applyNumberFormat="1" applyFont="1" applyFill="1" applyBorder="1" applyAlignment="1">
      <alignment horizontal="center" vertical="center" wrapText="1"/>
    </xf>
    <xf numFmtId="165" fontId="26" fillId="3" borderId="0" xfId="2" applyNumberFormat="1" applyFont="1" applyFill="1" applyBorder="1" applyAlignment="1">
      <alignment vertical="center" wrapText="1"/>
    </xf>
    <xf numFmtId="166" fontId="26" fillId="17" borderId="48" xfId="0" applyNumberFormat="1" applyFont="1" applyFill="1" applyBorder="1" applyAlignment="1">
      <alignment horizontal="center" vertical="center" wrapText="1"/>
    </xf>
    <xf numFmtId="165" fontId="27" fillId="17" borderId="1" xfId="2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 wrapText="1"/>
    </xf>
    <xf numFmtId="10" fontId="26" fillId="3" borderId="0" xfId="0" applyNumberFormat="1" applyFont="1" applyFill="1" applyBorder="1" applyAlignment="1">
      <alignment vertical="center" wrapText="1"/>
    </xf>
    <xf numFmtId="10" fontId="26" fillId="3" borderId="0" xfId="0" applyNumberFormat="1" applyFont="1" applyFill="1" applyBorder="1" applyAlignment="1">
      <alignment horizontal="center" vertical="center" wrapText="1"/>
    </xf>
    <xf numFmtId="165" fontId="26" fillId="17" borderId="49" xfId="2" applyNumberFormat="1" applyFont="1" applyFill="1" applyBorder="1" applyAlignment="1">
      <alignment vertical="center" wrapText="1"/>
    </xf>
    <xf numFmtId="10" fontId="26" fillId="17" borderId="49" xfId="0" applyNumberFormat="1" applyFont="1" applyFill="1" applyBorder="1" applyAlignment="1">
      <alignment vertical="center" wrapText="1"/>
    </xf>
    <xf numFmtId="10" fontId="26" fillId="17" borderId="4" xfId="0" applyNumberFormat="1" applyFont="1" applyFill="1" applyBorder="1" applyAlignment="1">
      <alignment horizontal="center" vertical="center" wrapText="1"/>
    </xf>
    <xf numFmtId="165" fontId="27" fillId="17" borderId="1" xfId="2" applyNumberFormat="1" applyFont="1" applyFill="1" applyBorder="1" applyAlignment="1">
      <alignment vertical="center" wrapText="1"/>
    </xf>
    <xf numFmtId="0" fontId="27" fillId="17" borderId="49" xfId="0" applyFont="1" applyFill="1" applyBorder="1" applyAlignment="1">
      <alignment horizontal="left" vertical="center" wrapText="1"/>
    </xf>
    <xf numFmtId="0" fontId="22" fillId="18" borderId="0" xfId="0" applyFont="1" applyFill="1" applyAlignment="1">
      <alignment wrapText="1"/>
    </xf>
    <xf numFmtId="166" fontId="26" fillId="18" borderId="1" xfId="0" applyNumberFormat="1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horizontal="left" vertical="center" wrapText="1"/>
    </xf>
    <xf numFmtId="165" fontId="26" fillId="18" borderId="1" xfId="2" applyNumberFormat="1" applyFont="1" applyFill="1" applyBorder="1" applyAlignment="1">
      <alignment vertical="center" wrapText="1"/>
    </xf>
    <xf numFmtId="10" fontId="26" fillId="18" borderId="1" xfId="0" applyNumberFormat="1" applyFont="1" applyFill="1" applyBorder="1" applyAlignment="1">
      <alignment vertical="center" wrapText="1"/>
    </xf>
    <xf numFmtId="0" fontId="26" fillId="18" borderId="2" xfId="0" applyFont="1" applyFill="1" applyBorder="1" applyAlignment="1">
      <alignment horizontal="center" vertical="center" wrapText="1"/>
    </xf>
    <xf numFmtId="0" fontId="26" fillId="18" borderId="3" xfId="0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center" vertical="center" wrapText="1"/>
    </xf>
    <xf numFmtId="0" fontId="22" fillId="18" borderId="0" xfId="0" applyFont="1" applyFill="1" applyBorder="1" applyAlignment="1">
      <alignment horizontal="center" vertical="center" wrapText="1"/>
    </xf>
    <xf numFmtId="0" fontId="22" fillId="18" borderId="0" xfId="0" applyFont="1" applyFill="1" applyAlignment="1">
      <alignment horizontal="center" wrapText="1"/>
    </xf>
    <xf numFmtId="0" fontId="0" fillId="18" borderId="0" xfId="0" applyFill="1"/>
    <xf numFmtId="0" fontId="26" fillId="18" borderId="1" xfId="0" applyFont="1" applyFill="1" applyBorder="1" applyAlignment="1">
      <alignment vertical="center" wrapText="1"/>
    </xf>
    <xf numFmtId="166" fontId="26" fillId="18" borderId="0" xfId="0" applyNumberFormat="1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vertical="center" wrapText="1"/>
    </xf>
    <xf numFmtId="0" fontId="22" fillId="18" borderId="0" xfId="0" applyFont="1" applyFill="1"/>
    <xf numFmtId="9" fontId="22" fillId="18" borderId="0" xfId="3" applyFont="1" applyFill="1" applyBorder="1" applyAlignment="1">
      <alignment wrapText="1"/>
    </xf>
    <xf numFmtId="166" fontId="26" fillId="3" borderId="2" xfId="0" applyNumberFormat="1" applyFont="1" applyFill="1" applyBorder="1" applyAlignment="1">
      <alignment horizontal="center" vertical="center" wrapText="1"/>
    </xf>
    <xf numFmtId="166" fontId="26" fillId="3" borderId="3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0" fontId="26" fillId="18" borderId="2" xfId="0" applyFont="1" applyFill="1" applyBorder="1" applyAlignment="1">
      <alignment horizontal="center" vertical="center" wrapText="1"/>
    </xf>
    <xf numFmtId="0" fontId="26" fillId="18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center" wrapText="1"/>
    </xf>
    <xf numFmtId="165" fontId="24" fillId="3" borderId="0" xfId="2" applyNumberFormat="1" applyFont="1" applyFill="1" applyBorder="1" applyAlignment="1">
      <alignment horizontal="center" vertical="center" wrapText="1"/>
    </xf>
    <xf numFmtId="0" fontId="22" fillId="3" borderId="0" xfId="0" applyNumberFormat="1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166" fontId="22" fillId="14" borderId="1" xfId="0" applyNumberFormat="1" applyFont="1" applyFill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27" fillId="17" borderId="49" xfId="0" applyFont="1" applyFill="1" applyBorder="1" applyAlignment="1">
      <alignment horizontal="left" vertical="center" wrapText="1"/>
    </xf>
    <xf numFmtId="165" fontId="27" fillId="17" borderId="49" xfId="2" applyNumberFormat="1" applyFont="1" applyFill="1" applyBorder="1" applyAlignment="1">
      <alignment horizontal="center" vertical="center" wrapText="1"/>
    </xf>
    <xf numFmtId="165" fontId="24" fillId="0" borderId="0" xfId="2" applyNumberFormat="1" applyFont="1" applyFill="1" applyBorder="1" applyAlignment="1">
      <alignment vertical="center" wrapText="1"/>
    </xf>
    <xf numFmtId="165" fontId="27" fillId="17" borderId="4" xfId="3" applyNumberFormat="1" applyFont="1" applyFill="1" applyBorder="1" applyAlignment="1">
      <alignment horizontal="right" vertical="center" wrapText="1"/>
    </xf>
    <xf numFmtId="165" fontId="27" fillId="14" borderId="0" xfId="2" applyNumberFormat="1" applyFont="1" applyFill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5" fontId="3" fillId="3" borderId="0" xfId="2" applyNumberFormat="1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17" fillId="11" borderId="44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165" fontId="4" fillId="16" borderId="2" xfId="2" applyNumberFormat="1" applyFont="1" applyFill="1" applyBorder="1" applyAlignment="1">
      <alignment horizontal="center" vertical="center" wrapText="1"/>
    </xf>
    <xf numFmtId="10" fontId="4" fillId="16" borderId="2" xfId="0" applyNumberFormat="1" applyFont="1" applyFill="1" applyBorder="1" applyAlignment="1">
      <alignment horizontal="center" vertical="center" wrapText="1"/>
    </xf>
    <xf numFmtId="10" fontId="18" fillId="3" borderId="0" xfId="3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5" fontId="3" fillId="3" borderId="2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0" fontId="3" fillId="3" borderId="1" xfId="3" applyNumberFormat="1" applyFont="1" applyFill="1" applyBorder="1" applyAlignment="1">
      <alignment horizontal="right" vertical="center" wrapText="1"/>
    </xf>
    <xf numFmtId="166" fontId="3" fillId="16" borderId="37" xfId="0" applyNumberFormat="1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left" vertical="center" wrapText="1"/>
    </xf>
    <xf numFmtId="165" fontId="3" fillId="16" borderId="36" xfId="2" applyNumberFormat="1" applyFont="1" applyFill="1" applyBorder="1" applyAlignment="1">
      <alignment horizontal="center" vertical="center" wrapText="1"/>
    </xf>
    <xf numFmtId="165" fontId="4" fillId="16" borderId="36" xfId="2" applyNumberFormat="1" applyFont="1" applyFill="1" applyBorder="1" applyAlignment="1">
      <alignment horizontal="center" vertical="center" wrapText="1"/>
    </xf>
    <xf numFmtId="10" fontId="3" fillId="16" borderId="29" xfId="3" applyNumberFormat="1" applyFont="1" applyFill="1" applyBorder="1" applyAlignment="1">
      <alignment horizontal="right" vertical="center" wrapText="1"/>
    </xf>
    <xf numFmtId="166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10" fontId="3" fillId="3" borderId="0" xfId="0" applyNumberFormat="1" applyFont="1" applyFill="1" applyBorder="1" applyAlignment="1">
      <alignment horizontal="center" vertical="center" wrapText="1"/>
    </xf>
    <xf numFmtId="165" fontId="3" fillId="3" borderId="0" xfId="2" applyNumberFormat="1" applyFont="1" applyFill="1" applyBorder="1" applyAlignment="1">
      <alignment vertical="center" wrapText="1"/>
    </xf>
    <xf numFmtId="10" fontId="3" fillId="3" borderId="0" xfId="0" applyNumberFormat="1" applyFont="1" applyFill="1" applyBorder="1" applyAlignment="1">
      <alignment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165" fontId="4" fillId="16" borderId="18" xfId="2" applyNumberFormat="1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65" fontId="3" fillId="16" borderId="36" xfId="2" applyNumberFormat="1" applyFont="1" applyFill="1" applyBorder="1" applyAlignment="1">
      <alignment vertical="center" wrapText="1"/>
    </xf>
    <xf numFmtId="165" fontId="4" fillId="16" borderId="36" xfId="2" applyNumberFormat="1" applyFont="1" applyFill="1" applyBorder="1" applyAlignment="1">
      <alignment vertical="center" wrapText="1"/>
    </xf>
    <xf numFmtId="10" fontId="3" fillId="16" borderId="36" xfId="0" applyNumberFormat="1" applyFont="1" applyFill="1" applyBorder="1" applyAlignment="1">
      <alignment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165" fontId="4" fillId="3" borderId="0" xfId="2" applyNumberFormat="1" applyFont="1" applyFill="1" applyBorder="1" applyAlignment="1">
      <alignment vertical="center" wrapText="1"/>
    </xf>
    <xf numFmtId="10" fontId="3" fillId="16" borderId="29" xfId="0" applyNumberFormat="1" applyFont="1" applyFill="1" applyBorder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28" fillId="16" borderId="3" xfId="0" applyFont="1" applyFill="1" applyBorder="1" applyAlignment="1">
      <alignment horizontal="center" vertical="center" wrapText="1"/>
    </xf>
    <xf numFmtId="165" fontId="3" fillId="3" borderId="48" xfId="2" applyNumberFormat="1" applyFont="1" applyFill="1" applyBorder="1" applyAlignment="1">
      <alignment vertical="center" wrapText="1"/>
    </xf>
    <xf numFmtId="10" fontId="19" fillId="3" borderId="1" xfId="3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0" fontId="3" fillId="3" borderId="0" xfId="3" applyNumberFormat="1" applyFont="1" applyFill="1" applyBorder="1" applyAlignment="1">
      <alignment horizontal="right" vertical="center" wrapText="1"/>
    </xf>
    <xf numFmtId="10" fontId="19" fillId="3" borderId="0" xfId="3" applyNumberFormat="1" applyFont="1" applyFill="1" applyBorder="1" applyAlignment="1">
      <alignment horizontal="right" vertical="center" wrapText="1"/>
    </xf>
    <xf numFmtId="0" fontId="4" fillId="16" borderId="37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10" fontId="4" fillId="16" borderId="36" xfId="3" applyNumberFormat="1" applyFont="1" applyFill="1" applyBorder="1" applyAlignment="1">
      <alignment horizontal="right" vertical="center" wrapText="1"/>
    </xf>
    <xf numFmtId="10" fontId="28" fillId="16" borderId="29" xfId="3" applyNumberFormat="1" applyFont="1" applyFill="1" applyBorder="1" applyAlignment="1">
      <alignment horizontal="right" vertical="center" wrapText="1"/>
    </xf>
    <xf numFmtId="9" fontId="3" fillId="0" borderId="0" xfId="3" applyFont="1" applyBorder="1" applyAlignment="1">
      <alignment wrapText="1"/>
    </xf>
    <xf numFmtId="0" fontId="4" fillId="1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left" vertical="center" wrapText="1"/>
    </xf>
    <xf numFmtId="10" fontId="28" fillId="16" borderId="51" xfId="3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3" borderId="0" xfId="5" applyNumberFormat="1" applyFont="1" applyFill="1" applyAlignment="1">
      <alignment vertical="center" wrapText="1"/>
    </xf>
    <xf numFmtId="165" fontId="4" fillId="16" borderId="2" xfId="5" applyNumberFormat="1" applyFont="1" applyFill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165" fontId="3" fillId="16" borderId="36" xfId="5" applyNumberFormat="1" applyFont="1" applyFill="1" applyBorder="1" applyAlignment="1">
      <alignment horizontal="center" vertical="center" wrapText="1"/>
    </xf>
    <xf numFmtId="165" fontId="4" fillId="16" borderId="36" xfId="5" applyNumberFormat="1" applyFont="1" applyFill="1" applyBorder="1" applyAlignment="1">
      <alignment horizontal="center" vertical="center" wrapText="1"/>
    </xf>
    <xf numFmtId="165" fontId="3" fillId="3" borderId="0" xfId="5" applyNumberFormat="1" applyFont="1" applyFill="1" applyBorder="1" applyAlignment="1">
      <alignment horizontal="center" vertical="center" wrapText="1"/>
    </xf>
    <xf numFmtId="165" fontId="3" fillId="3" borderId="0" xfId="5" applyNumberFormat="1" applyFont="1" applyFill="1" applyBorder="1" applyAlignment="1">
      <alignment vertical="center" wrapText="1"/>
    </xf>
    <xf numFmtId="165" fontId="4" fillId="16" borderId="18" xfId="5" applyNumberFormat="1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vertical="center" wrapText="1"/>
    </xf>
    <xf numFmtId="165" fontId="3" fillId="3" borderId="2" xfId="5" applyNumberFormat="1" applyFont="1" applyFill="1" applyBorder="1" applyAlignment="1">
      <alignment vertical="center" wrapText="1"/>
    </xf>
    <xf numFmtId="165" fontId="3" fillId="16" borderId="36" xfId="5" applyNumberFormat="1" applyFont="1" applyFill="1" applyBorder="1" applyAlignment="1">
      <alignment vertical="center" wrapText="1"/>
    </xf>
    <xf numFmtId="165" fontId="4" fillId="16" borderId="36" xfId="5" applyNumberFormat="1" applyFont="1" applyFill="1" applyBorder="1" applyAlignment="1">
      <alignment vertical="center" wrapText="1"/>
    </xf>
    <xf numFmtId="165" fontId="4" fillId="3" borderId="0" xfId="5" applyNumberFormat="1" applyFont="1" applyFill="1" applyBorder="1" applyAlignment="1">
      <alignment vertical="center" wrapText="1"/>
    </xf>
    <xf numFmtId="0" fontId="4" fillId="16" borderId="47" xfId="0" applyFont="1" applyFill="1" applyBorder="1" applyAlignment="1">
      <alignment vertical="center" wrapText="1"/>
    </xf>
    <xf numFmtId="165" fontId="3" fillId="3" borderId="48" xfId="5" applyNumberFormat="1" applyFont="1" applyFill="1" applyBorder="1" applyAlignment="1">
      <alignment vertical="center" wrapText="1"/>
    </xf>
    <xf numFmtId="165" fontId="4" fillId="16" borderId="50" xfId="5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8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165" fontId="3" fillId="3" borderId="1" xfId="8" applyNumberFormat="1" applyFont="1" applyFill="1" applyBorder="1" applyAlignment="1">
      <alignment horizontal="center" vertical="center" wrapText="1"/>
    </xf>
    <xf numFmtId="165" fontId="3" fillId="3" borderId="1" xfId="8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17" fillId="11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wrapText="1"/>
    </xf>
    <xf numFmtId="10" fontId="28" fillId="16" borderId="52" xfId="3" applyNumberFormat="1" applyFont="1" applyFill="1" applyBorder="1" applyAlignment="1">
      <alignment horizontal="right" vertical="center" wrapText="1"/>
    </xf>
    <xf numFmtId="0" fontId="29" fillId="11" borderId="44" xfId="0" applyFont="1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2" xfId="5" applyNumberFormat="1" applyFont="1" applyFill="1" applyBorder="1" applyAlignment="1">
      <alignment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0" fontId="28" fillId="16" borderId="23" xfId="3" applyNumberFormat="1" applyFont="1" applyFill="1" applyBorder="1" applyAlignment="1">
      <alignment horizontal="right" vertical="center" wrapText="1"/>
    </xf>
    <xf numFmtId="165" fontId="4" fillId="16" borderId="0" xfId="5" applyNumberFormat="1" applyFont="1" applyFill="1" applyBorder="1" applyAlignment="1">
      <alignment vertical="center" wrapText="1"/>
    </xf>
    <xf numFmtId="0" fontId="17" fillId="11" borderId="9" xfId="0" applyFont="1" applyFill="1" applyBorder="1"/>
    <xf numFmtId="165" fontId="17" fillId="11" borderId="1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7" fillId="11" borderId="44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4" fontId="4" fillId="16" borderId="36" xfId="5" applyNumberFormat="1" applyFont="1" applyFill="1" applyBorder="1" applyAlignment="1">
      <alignment horizontal="center" vertical="center" wrapText="1"/>
    </xf>
    <xf numFmtId="0" fontId="30" fillId="18" borderId="0" xfId="0" applyFont="1" applyFill="1" applyAlignment="1">
      <alignment wrapText="1"/>
    </xf>
    <xf numFmtId="10" fontId="31" fillId="3" borderId="0" xfId="0" applyNumberFormat="1" applyFont="1" applyFill="1" applyBorder="1" applyAlignment="1">
      <alignment horizontal="center" vertical="center" wrapText="1"/>
    </xf>
    <xf numFmtId="10" fontId="30" fillId="3" borderId="0" xfId="0" applyNumberFormat="1" applyFont="1" applyFill="1" applyBorder="1" applyAlignment="1">
      <alignment horizontal="center" vertical="center" wrapText="1"/>
    </xf>
    <xf numFmtId="10" fontId="30" fillId="3" borderId="0" xfId="3" applyNumberFormat="1" applyFont="1" applyFill="1" applyBorder="1" applyAlignment="1">
      <alignment horizontal="center" vertical="center" wrapText="1"/>
    </xf>
    <xf numFmtId="165" fontId="30" fillId="18" borderId="0" xfId="2" applyNumberFormat="1" applyFont="1" applyFill="1" applyAlignment="1">
      <alignment wrapText="1"/>
    </xf>
    <xf numFmtId="165" fontId="30" fillId="18" borderId="0" xfId="0" applyNumberFormat="1" applyFont="1" applyFill="1" applyAlignment="1">
      <alignment wrapText="1"/>
    </xf>
    <xf numFmtId="10" fontId="32" fillId="3" borderId="0" xfId="0" applyNumberFormat="1" applyFont="1" applyFill="1" applyBorder="1" applyAlignment="1">
      <alignment horizontal="center" vertical="center" wrapText="1"/>
    </xf>
    <xf numFmtId="10" fontId="33" fillId="3" borderId="0" xfId="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10" fontId="33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18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11" borderId="4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16" borderId="5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center"/>
    </xf>
    <xf numFmtId="0" fontId="20" fillId="8" borderId="45" xfId="0" applyFont="1" applyFill="1" applyBorder="1" applyAlignment="1">
      <alignment horizontal="center"/>
    </xf>
    <xf numFmtId="0" fontId="20" fillId="8" borderId="46" xfId="0" applyFont="1" applyFill="1" applyBorder="1" applyAlignment="1">
      <alignment horizontal="center"/>
    </xf>
    <xf numFmtId="0" fontId="20" fillId="8" borderId="44" xfId="0" applyFont="1" applyFill="1" applyBorder="1" applyAlignment="1">
      <alignment horizontal="center"/>
    </xf>
    <xf numFmtId="0" fontId="20" fillId="8" borderId="47" xfId="0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20" fillId="8" borderId="13" xfId="0" applyFont="1" applyFill="1" applyBorder="1" applyAlignment="1">
      <alignment horizontal="center"/>
    </xf>
    <xf numFmtId="0" fontId="17" fillId="9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0" fillId="8" borderId="45" xfId="0" applyFont="1" applyFill="1" applyBorder="1" applyAlignment="1">
      <alignment horizontal="center" vertical="center"/>
    </xf>
    <xf numFmtId="0" fontId="21" fillId="8" borderId="46" xfId="0" applyFont="1" applyFill="1" applyBorder="1" applyAlignment="1">
      <alignment vertical="center"/>
    </xf>
    <xf numFmtId="0" fontId="21" fillId="8" borderId="44" xfId="0" applyFont="1" applyFill="1" applyBorder="1" applyAlignment="1">
      <alignment vertical="center"/>
    </xf>
    <xf numFmtId="0" fontId="20" fillId="8" borderId="4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vertical="center"/>
    </xf>
    <xf numFmtId="0" fontId="21" fillId="8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21" fillId="12" borderId="38" xfId="0" applyFont="1" applyFill="1" applyBorder="1" applyAlignment="1">
      <alignment vertical="center"/>
    </xf>
    <xf numFmtId="0" fontId="21" fillId="12" borderId="13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4" fontId="13" fillId="5" borderId="37" xfId="1" applyNumberFormat="1" applyFont="1" applyFill="1" applyBorder="1" applyAlignment="1">
      <alignment horizontal="center" vertical="center" wrapText="1"/>
    </xf>
    <xf numFmtId="14" fontId="13" fillId="5" borderId="36" xfId="1" applyNumberFormat="1" applyFont="1" applyFill="1" applyBorder="1" applyAlignment="1">
      <alignment horizontal="center" vertical="center" wrapText="1"/>
    </xf>
    <xf numFmtId="14" fontId="13" fillId="5" borderId="29" xfId="1" applyNumberFormat="1" applyFont="1" applyFill="1" applyBorder="1" applyAlignment="1">
      <alignment horizontal="center" vertical="center" wrapText="1"/>
    </xf>
    <xf numFmtId="0" fontId="12" fillId="5" borderId="33" xfId="1" applyFont="1" applyFill="1" applyBorder="1" applyAlignment="1" applyProtection="1">
      <alignment horizontal="center" vertical="center" wrapText="1"/>
      <protection locked="0"/>
    </xf>
    <xf numFmtId="0" fontId="12" fillId="5" borderId="34" xfId="1" applyFont="1" applyFill="1" applyBorder="1" applyAlignment="1" applyProtection="1">
      <alignment horizontal="center" vertical="center" wrapText="1"/>
      <protection locked="0"/>
    </xf>
    <xf numFmtId="0" fontId="1" fillId="6" borderId="5" xfId="1" applyFont="1" applyFill="1" applyBorder="1" applyAlignment="1" applyProtection="1">
      <alignment horizontal="center" vertical="center"/>
      <protection locked="0"/>
    </xf>
    <xf numFmtId="0" fontId="1" fillId="6" borderId="40" xfId="1" applyFont="1" applyFill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166" fontId="22" fillId="3" borderId="1" xfId="0" applyNumberFormat="1" applyFont="1" applyFill="1" applyBorder="1" applyAlignment="1">
      <alignment horizontal="left" vertical="center" wrapText="1"/>
    </xf>
    <xf numFmtId="0" fontId="22" fillId="14" borderId="2" xfId="0" applyFont="1" applyFill="1" applyBorder="1" applyAlignment="1">
      <alignment horizontal="center" vertical="center" wrapText="1"/>
    </xf>
    <xf numFmtId="0" fontId="22" fillId="14" borderId="18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164" fontId="22" fillId="14" borderId="1" xfId="2" applyNumberFormat="1" applyFont="1" applyFill="1" applyBorder="1" applyAlignment="1">
      <alignment horizontal="left" vertical="center" wrapText="1"/>
    </xf>
    <xf numFmtId="0" fontId="22" fillId="14" borderId="1" xfId="0" applyFont="1" applyFill="1" applyBorder="1" applyAlignment="1">
      <alignment horizontal="center" vertical="center" wrapText="1"/>
    </xf>
    <xf numFmtId="166" fontId="22" fillId="14" borderId="2" xfId="0" applyNumberFormat="1" applyFont="1" applyFill="1" applyBorder="1" applyAlignment="1">
      <alignment horizontal="center" vertical="center" wrapText="1"/>
    </xf>
    <xf numFmtId="166" fontId="22" fillId="14" borderId="18" xfId="0" applyNumberFormat="1" applyFont="1" applyFill="1" applyBorder="1" applyAlignment="1">
      <alignment horizontal="center" vertical="center" wrapText="1"/>
    </xf>
    <xf numFmtId="166" fontId="22" fillId="14" borderId="3" xfId="0" applyNumberFormat="1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left" vertical="center" wrapText="1"/>
    </xf>
    <xf numFmtId="0" fontId="22" fillId="14" borderId="18" xfId="0" applyFont="1" applyFill="1" applyBorder="1" applyAlignment="1">
      <alignment horizontal="left" vertical="center" wrapText="1"/>
    </xf>
    <xf numFmtId="0" fontId="22" fillId="14" borderId="3" xfId="0" applyFont="1" applyFill="1" applyBorder="1" applyAlignment="1">
      <alignment horizontal="left" vertical="center" wrapText="1"/>
    </xf>
    <xf numFmtId="0" fontId="23" fillId="13" borderId="40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2" fillId="15" borderId="2" xfId="0" applyFont="1" applyFill="1" applyBorder="1" applyAlignment="1">
      <alignment horizontal="right" vertical="center" wrapText="1"/>
    </xf>
    <xf numFmtId="0" fontId="22" fillId="15" borderId="3" xfId="0" applyFont="1" applyFill="1" applyBorder="1" applyAlignment="1">
      <alignment horizontal="right" vertical="center" wrapText="1"/>
    </xf>
    <xf numFmtId="0" fontId="22" fillId="14" borderId="2" xfId="0" applyFont="1" applyFill="1" applyBorder="1" applyAlignment="1">
      <alignment horizontal="right" vertical="center" wrapText="1"/>
    </xf>
    <xf numFmtId="0" fontId="22" fillId="14" borderId="3" xfId="0" applyFont="1" applyFill="1" applyBorder="1" applyAlignment="1">
      <alignment horizontal="right" vertical="center" wrapText="1"/>
    </xf>
    <xf numFmtId="166" fontId="22" fillId="14" borderId="1" xfId="0" applyNumberFormat="1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left" vertical="center"/>
    </xf>
    <xf numFmtId="0" fontId="22" fillId="14" borderId="3" xfId="0" applyFont="1" applyFill="1" applyBorder="1" applyAlignment="1">
      <alignment horizontal="left" vertical="center"/>
    </xf>
    <xf numFmtId="0" fontId="22" fillId="15" borderId="2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165" fontId="26" fillId="3" borderId="48" xfId="2" applyNumberFormat="1" applyFont="1" applyFill="1" applyBorder="1" applyAlignment="1">
      <alignment horizontal="center" vertical="center" wrapText="1"/>
    </xf>
    <xf numFmtId="165" fontId="26" fillId="3" borderId="4" xfId="2" applyNumberFormat="1" applyFont="1" applyFill="1" applyBorder="1" applyAlignment="1">
      <alignment horizontal="center" vertical="center" wrapText="1"/>
    </xf>
    <xf numFmtId="166" fontId="26" fillId="3" borderId="2" xfId="0" applyNumberFormat="1" applyFont="1" applyFill="1" applyBorder="1" applyAlignment="1">
      <alignment horizontal="center" vertical="center" wrapText="1"/>
    </xf>
    <xf numFmtId="166" fontId="26" fillId="3" borderId="3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3" borderId="18" xfId="0" applyNumberFormat="1" applyFont="1" applyFill="1" applyBorder="1" applyAlignment="1">
      <alignment horizontal="center" vertical="center" wrapText="1"/>
    </xf>
    <xf numFmtId="0" fontId="26" fillId="18" borderId="2" xfId="0" applyFont="1" applyFill="1" applyBorder="1" applyAlignment="1">
      <alignment horizontal="center" vertical="center" wrapText="1"/>
    </xf>
    <xf numFmtId="0" fontId="26" fillId="18" borderId="3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left" vertical="center" wrapText="1"/>
    </xf>
    <xf numFmtId="166" fontId="24" fillId="3" borderId="37" xfId="0" applyNumberFormat="1" applyFont="1" applyFill="1" applyBorder="1" applyAlignment="1">
      <alignment horizontal="center" vertical="center" wrapText="1"/>
    </xf>
    <xf numFmtId="166" fontId="24" fillId="3" borderId="36" xfId="0" applyNumberFormat="1" applyFont="1" applyFill="1" applyBorder="1" applyAlignment="1">
      <alignment horizontal="center" vertical="center" wrapText="1"/>
    </xf>
    <xf numFmtId="166" fontId="24" fillId="3" borderId="29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3" fillId="11" borderId="45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38" xfId="0" applyFont="1" applyFill="1" applyBorder="1" applyAlignment="1">
      <alignment horizontal="center" vertical="center" wrapText="1"/>
    </xf>
    <xf numFmtId="0" fontId="26" fillId="18" borderId="18" xfId="0" applyFont="1" applyFill="1" applyBorder="1" applyAlignment="1">
      <alignment horizontal="center" vertical="center" wrapText="1"/>
    </xf>
    <xf numFmtId="0" fontId="24" fillId="18" borderId="37" xfId="0" applyFont="1" applyFill="1" applyBorder="1" applyAlignment="1">
      <alignment horizontal="center"/>
    </xf>
    <xf numFmtId="0" fontId="24" fillId="18" borderId="36" xfId="0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165" fontId="27" fillId="17" borderId="49" xfId="2" applyNumberFormat="1" applyFont="1" applyFill="1" applyBorder="1" applyAlignment="1">
      <alignment horizontal="center" vertical="center" wrapText="1"/>
    </xf>
    <xf numFmtId="165" fontId="27" fillId="17" borderId="4" xfId="2" applyNumberFormat="1" applyFont="1" applyFill="1" applyBorder="1" applyAlignment="1">
      <alignment horizontal="center" vertical="center" wrapText="1"/>
    </xf>
    <xf numFmtId="0" fontId="24" fillId="17" borderId="47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7" fillId="17" borderId="49" xfId="0" applyFont="1" applyFill="1" applyBorder="1" applyAlignment="1">
      <alignment horizontal="left" vertical="center" wrapText="1"/>
    </xf>
    <xf numFmtId="0" fontId="24" fillId="17" borderId="48" xfId="0" applyFont="1" applyFill="1" applyBorder="1" applyAlignment="1">
      <alignment horizontal="center" vertical="center" wrapText="1"/>
    </xf>
    <xf numFmtId="0" fontId="24" fillId="17" borderId="49" xfId="0" applyFont="1" applyFill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165" fontId="4" fillId="16" borderId="36" xfId="2" applyNumberFormat="1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65" fontId="3" fillId="3" borderId="48" xfId="2" applyNumberFormat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0" fontId="17" fillId="11" borderId="47" xfId="0" applyFont="1" applyFill="1" applyBorder="1" applyAlignment="1">
      <alignment horizontal="center" vertical="center" wrapText="1"/>
    </xf>
    <xf numFmtId="0" fontId="17" fillId="11" borderId="38" xfId="0" applyFont="1" applyFill="1" applyBorder="1" applyAlignment="1">
      <alignment horizontal="center" vertical="center" wrapText="1"/>
    </xf>
    <xf numFmtId="166" fontId="3" fillId="3" borderId="1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4" fillId="16" borderId="50" xfId="5" applyNumberFormat="1" applyFont="1" applyFill="1" applyBorder="1" applyAlignment="1">
      <alignment horizontal="center" vertical="center" wrapText="1"/>
    </xf>
    <xf numFmtId="166" fontId="3" fillId="3" borderId="48" xfId="0" applyNumberFormat="1" applyFont="1" applyFill="1" applyBorder="1" applyAlignment="1">
      <alignment horizontal="left" vertical="center" wrapText="1"/>
    </xf>
    <xf numFmtId="166" fontId="3" fillId="3" borderId="49" xfId="0" applyNumberFormat="1" applyFont="1" applyFill="1" applyBorder="1" applyAlignment="1">
      <alignment horizontal="left" vertical="center" wrapText="1"/>
    </xf>
    <xf numFmtId="166" fontId="3" fillId="3" borderId="4" xfId="0" applyNumberFormat="1" applyFont="1" applyFill="1" applyBorder="1" applyAlignment="1">
      <alignment horizontal="left" vertical="center" wrapText="1"/>
    </xf>
    <xf numFmtId="0" fontId="17" fillId="11" borderId="44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66" fontId="3" fillId="0" borderId="18" xfId="0" applyNumberFormat="1" applyFont="1" applyFill="1" applyBorder="1" applyAlignment="1">
      <alignment horizontal="center" vertical="center"/>
    </xf>
  </cellXfs>
  <cellStyles count="9">
    <cellStyle name="Millares" xfId="2" builtinId="3"/>
    <cellStyle name="Millares 2" xfId="6"/>
    <cellStyle name="Millares 3" xfId="7"/>
    <cellStyle name="Millares 4" xfId="5"/>
    <cellStyle name="Millares 4 3" xfId="8"/>
    <cellStyle name="Normal" xfId="0" builtinId="0"/>
    <cellStyle name="Normal 2" xfId="1"/>
    <cellStyle name="Porcentaje" xfId="3" builtinId="5"/>
    <cellStyle name="Porcentual 2" xfId="4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32</xdr:row>
      <xdr:rowOff>0</xdr:rowOff>
    </xdr:from>
    <xdr:to>
      <xdr:col>4</xdr:col>
      <xdr:colOff>590550</xdr:colOff>
      <xdr:row>33</xdr:row>
      <xdr:rowOff>38099</xdr:rowOff>
    </xdr:to>
    <xdr:sp macro="" textlink="">
      <xdr:nvSpPr>
        <xdr:cNvPr id="2" name="Text Box 26"/>
        <xdr:cNvSpPr txBox="1">
          <a:spLocks noChangeArrowheads="1"/>
        </xdr:cNvSpPr>
      </xdr:nvSpPr>
      <xdr:spPr bwMode="auto">
        <a:xfrm>
          <a:off x="3552825" y="37242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1"/>
  <sheetViews>
    <sheetView showGridLines="0" zoomScale="90" zoomScaleNormal="90" workbookViewId="0">
      <selection activeCell="D17" sqref="D17"/>
    </sheetView>
  </sheetViews>
  <sheetFormatPr baseColWidth="10" defaultRowHeight="12.75" x14ac:dyDescent="0.2"/>
  <cols>
    <col min="1" max="1" width="0.7109375" style="1" customWidth="1"/>
    <col min="2" max="2" width="6.140625" style="1" customWidth="1"/>
    <col min="3" max="3" width="11.28515625" style="2" customWidth="1"/>
    <col min="4" max="4" width="40.42578125" style="1" customWidth="1"/>
    <col min="5" max="5" width="14.7109375" style="1" customWidth="1"/>
    <col min="6" max="6" width="28.42578125" style="1" customWidth="1"/>
    <col min="7" max="7" width="11.42578125" style="1" customWidth="1"/>
    <col min="8" max="8" width="12.5703125" style="2" customWidth="1"/>
    <col min="9" max="9" width="8.42578125" style="3" customWidth="1"/>
    <col min="10" max="10" width="12.42578125" style="4" customWidth="1"/>
    <col min="11" max="11" width="14.42578125" style="4" customWidth="1"/>
    <col min="12" max="12" width="11.42578125" style="1" customWidth="1"/>
    <col min="13" max="13" width="12.5703125" style="1" customWidth="1"/>
    <col min="14" max="14" width="16.85546875" style="1" customWidth="1"/>
    <col min="15" max="15" width="13.140625" style="1" customWidth="1"/>
    <col min="16" max="16" width="0" style="1" hidden="1" customWidth="1"/>
    <col min="17" max="18" width="13.42578125" style="1" hidden="1" customWidth="1"/>
    <col min="19" max="20" width="12.42578125" style="1" hidden="1" customWidth="1"/>
    <col min="21" max="21" width="13.42578125" style="1" hidden="1" customWidth="1"/>
    <col min="22" max="22" width="12.42578125" style="1" hidden="1" customWidth="1"/>
    <col min="23" max="16384" width="11.42578125" style="1"/>
  </cols>
  <sheetData>
    <row r="2" spans="2:22" ht="18.75" x14ac:dyDescent="0.3">
      <c r="B2" s="692" t="s">
        <v>10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4"/>
    </row>
    <row r="3" spans="2:22" ht="15.75" customHeight="1" x14ac:dyDescent="0.3">
      <c r="B3" s="695" t="s">
        <v>11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P3" s="691" t="s">
        <v>159</v>
      </c>
      <c r="Q3" s="691"/>
      <c r="R3" s="691"/>
      <c r="S3" s="691"/>
      <c r="T3" s="691"/>
      <c r="U3" s="691"/>
      <c r="V3" s="691"/>
    </row>
    <row r="4" spans="2:22" ht="6.75" customHeight="1" x14ac:dyDescent="0.2">
      <c r="P4" s="97">
        <v>461</v>
      </c>
      <c r="Q4" s="97">
        <v>50</v>
      </c>
      <c r="R4" s="97">
        <v>922</v>
      </c>
      <c r="S4" s="97">
        <v>479</v>
      </c>
      <c r="T4" s="97"/>
      <c r="U4" s="97"/>
      <c r="V4" s="97"/>
    </row>
    <row r="5" spans="2:22" s="5" customFormat="1" ht="58.5" customHeight="1" x14ac:dyDescent="0.25">
      <c r="B5" s="211" t="s">
        <v>12</v>
      </c>
      <c r="C5" s="211" t="s">
        <v>13</v>
      </c>
      <c r="D5" s="211" t="s">
        <v>14</v>
      </c>
      <c r="E5" s="211" t="s">
        <v>5</v>
      </c>
      <c r="F5" s="211" t="s">
        <v>15</v>
      </c>
      <c r="G5" s="211" t="s">
        <v>0</v>
      </c>
      <c r="H5" s="211" t="s">
        <v>2</v>
      </c>
      <c r="I5" s="212" t="s">
        <v>16</v>
      </c>
      <c r="J5" s="213" t="s">
        <v>17</v>
      </c>
      <c r="K5" s="213" t="s">
        <v>18</v>
      </c>
      <c r="L5" s="214" t="s">
        <v>19</v>
      </c>
      <c r="M5" s="214" t="s">
        <v>20</v>
      </c>
      <c r="N5" s="213" t="s">
        <v>215</v>
      </c>
      <c r="P5" s="96">
        <v>461</v>
      </c>
      <c r="Q5" s="96" t="s">
        <v>154</v>
      </c>
      <c r="R5" s="96">
        <v>922</v>
      </c>
      <c r="S5" s="96" t="s">
        <v>155</v>
      </c>
      <c r="T5" s="96" t="s">
        <v>156</v>
      </c>
      <c r="U5" s="96" t="s">
        <v>157</v>
      </c>
      <c r="V5" s="96" t="s">
        <v>158</v>
      </c>
    </row>
    <row r="6" spans="2:22" s="6" customFormat="1" x14ac:dyDescent="0.2">
      <c r="B6" s="174">
        <v>1</v>
      </c>
      <c r="C6" s="175">
        <v>39843</v>
      </c>
      <c r="D6" s="7" t="s">
        <v>21</v>
      </c>
      <c r="E6" s="8" t="s">
        <v>132</v>
      </c>
      <c r="F6" s="7" t="s">
        <v>9</v>
      </c>
      <c r="G6" s="7" t="s">
        <v>22</v>
      </c>
      <c r="H6" s="8" t="s">
        <v>23</v>
      </c>
      <c r="I6" s="9">
        <v>180</v>
      </c>
      <c r="J6" s="10">
        <v>1000</v>
      </c>
      <c r="K6" s="10">
        <v>600000</v>
      </c>
      <c r="L6" s="11">
        <v>0.05</v>
      </c>
      <c r="M6" s="11">
        <v>0.05</v>
      </c>
      <c r="N6" s="10">
        <f>K6</f>
        <v>600000</v>
      </c>
      <c r="P6" s="91"/>
      <c r="Q6" s="91"/>
      <c r="R6" s="91"/>
      <c r="S6" s="91"/>
      <c r="T6" s="91"/>
      <c r="U6" s="92">
        <f>SUM(P6:T6)</f>
        <v>0</v>
      </c>
      <c r="V6" s="91">
        <f t="shared" ref="V6:V28" si="0">IF(G6="Dólares",U6,U6/6.97)</f>
        <v>0</v>
      </c>
    </row>
    <row r="7" spans="2:22" s="6" customFormat="1" x14ac:dyDescent="0.2">
      <c r="B7" s="174">
        <f>B6+1</f>
        <v>2</v>
      </c>
      <c r="C7" s="175">
        <v>39890</v>
      </c>
      <c r="D7" s="7" t="s">
        <v>24</v>
      </c>
      <c r="E7" s="8" t="s">
        <v>133</v>
      </c>
      <c r="F7" s="7" t="s">
        <v>25</v>
      </c>
      <c r="G7" s="7" t="s">
        <v>22</v>
      </c>
      <c r="H7" s="8" t="s">
        <v>4</v>
      </c>
      <c r="I7" s="9">
        <v>4320</v>
      </c>
      <c r="J7" s="10">
        <v>1000</v>
      </c>
      <c r="K7" s="10">
        <v>24000000</v>
      </c>
      <c r="L7" s="11">
        <v>9.7000000000000003E-2</v>
      </c>
      <c r="M7" s="11">
        <v>9.7000000000000003E-2</v>
      </c>
      <c r="N7" s="10">
        <f>K7</f>
        <v>24000000</v>
      </c>
      <c r="P7" s="91"/>
      <c r="Q7" s="91"/>
      <c r="R7" s="91"/>
      <c r="S7" s="91"/>
      <c r="T7" s="91"/>
      <c r="U7" s="92">
        <f t="shared" ref="U7:U28" si="1">SUM(P7:T7)</f>
        <v>0</v>
      </c>
      <c r="V7" s="91">
        <f t="shared" si="0"/>
        <v>0</v>
      </c>
    </row>
    <row r="8" spans="2:22" s="6" customFormat="1" x14ac:dyDescent="0.2">
      <c r="B8" s="174">
        <f t="shared" ref="B8:B28" si="2">B7+1</f>
        <v>3</v>
      </c>
      <c r="C8" s="175">
        <v>39899</v>
      </c>
      <c r="D8" s="7" t="s">
        <v>1</v>
      </c>
      <c r="E8" s="8" t="s">
        <v>134</v>
      </c>
      <c r="F8" s="7" t="s">
        <v>9</v>
      </c>
      <c r="G8" s="7" t="s">
        <v>22</v>
      </c>
      <c r="H8" s="8" t="s">
        <v>23</v>
      </c>
      <c r="I8" s="9">
        <v>180</v>
      </c>
      <c r="J8" s="10">
        <v>1000000</v>
      </c>
      <c r="K8" s="10">
        <v>4000000</v>
      </c>
      <c r="L8" s="11">
        <v>0.05</v>
      </c>
      <c r="M8" s="11">
        <v>0.05</v>
      </c>
      <c r="N8" s="10">
        <f t="shared" ref="N8:N13" si="3">K8</f>
        <v>4000000</v>
      </c>
      <c r="P8" s="91"/>
      <c r="Q8" s="91"/>
      <c r="R8" s="91"/>
      <c r="S8" s="91"/>
      <c r="T8" s="91"/>
      <c r="U8" s="92">
        <f t="shared" si="1"/>
        <v>0</v>
      </c>
      <c r="V8" s="91">
        <f t="shared" si="0"/>
        <v>0</v>
      </c>
    </row>
    <row r="9" spans="2:22" s="6" customFormat="1" x14ac:dyDescent="0.2">
      <c r="B9" s="174">
        <f t="shared" si="2"/>
        <v>4</v>
      </c>
      <c r="C9" s="175">
        <v>39927</v>
      </c>
      <c r="D9" s="7" t="s">
        <v>26</v>
      </c>
      <c r="E9" s="8" t="s">
        <v>135</v>
      </c>
      <c r="F9" s="7" t="s">
        <v>9</v>
      </c>
      <c r="G9" s="7" t="s">
        <v>22</v>
      </c>
      <c r="H9" s="8" t="s">
        <v>27</v>
      </c>
      <c r="I9" s="9">
        <v>360</v>
      </c>
      <c r="J9" s="10">
        <v>10000</v>
      </c>
      <c r="K9" s="10">
        <v>500000</v>
      </c>
      <c r="L9" s="11">
        <v>8.5000000000000006E-2</v>
      </c>
      <c r="M9" s="11">
        <v>7.0000000000000007E-2</v>
      </c>
      <c r="N9" s="10">
        <f t="shared" si="3"/>
        <v>500000</v>
      </c>
      <c r="P9" s="91">
        <v>101475.6</v>
      </c>
      <c r="Q9" s="91"/>
      <c r="R9" s="91"/>
      <c r="S9" s="91"/>
      <c r="T9" s="91"/>
      <c r="U9" s="92">
        <f t="shared" si="1"/>
        <v>101475.6</v>
      </c>
      <c r="V9" s="91">
        <f t="shared" si="0"/>
        <v>101475.6</v>
      </c>
    </row>
    <row r="10" spans="2:22" s="6" customFormat="1" x14ac:dyDescent="0.2">
      <c r="B10" s="174">
        <f t="shared" si="2"/>
        <v>5</v>
      </c>
      <c r="C10" s="175">
        <v>39931</v>
      </c>
      <c r="D10" s="7" t="s">
        <v>28</v>
      </c>
      <c r="E10" s="8" t="s">
        <v>136</v>
      </c>
      <c r="F10" s="7" t="s">
        <v>9</v>
      </c>
      <c r="G10" s="7" t="s">
        <v>22</v>
      </c>
      <c r="H10" s="8" t="s">
        <v>8</v>
      </c>
      <c r="I10" s="9">
        <v>360</v>
      </c>
      <c r="J10" s="10">
        <v>1000</v>
      </c>
      <c r="K10" s="10">
        <v>1000000</v>
      </c>
      <c r="L10" s="11">
        <v>7.4999999999999997E-2</v>
      </c>
      <c r="M10" s="11">
        <v>6.9900000000000004E-2</v>
      </c>
      <c r="N10" s="10">
        <f t="shared" si="3"/>
        <v>1000000</v>
      </c>
      <c r="P10" s="91"/>
      <c r="Q10" s="91"/>
      <c r="R10" s="91"/>
      <c r="S10" s="91"/>
      <c r="T10" s="91"/>
      <c r="U10" s="92">
        <f t="shared" si="1"/>
        <v>0</v>
      </c>
      <c r="V10" s="91">
        <f t="shared" si="0"/>
        <v>0</v>
      </c>
    </row>
    <row r="11" spans="2:22" s="6" customFormat="1" x14ac:dyDescent="0.2">
      <c r="B11" s="174">
        <f t="shared" si="2"/>
        <v>6</v>
      </c>
      <c r="C11" s="175">
        <v>40003</v>
      </c>
      <c r="D11" s="7" t="s">
        <v>28</v>
      </c>
      <c r="E11" s="8" t="s">
        <v>137</v>
      </c>
      <c r="F11" s="7" t="s">
        <v>9</v>
      </c>
      <c r="G11" s="7" t="s">
        <v>22</v>
      </c>
      <c r="H11" s="8" t="s">
        <v>8</v>
      </c>
      <c r="I11" s="9">
        <v>360</v>
      </c>
      <c r="J11" s="10">
        <v>1000</v>
      </c>
      <c r="K11" s="10">
        <v>1000000</v>
      </c>
      <c r="L11" s="11">
        <v>7.0000000000000007E-2</v>
      </c>
      <c r="M11" s="11">
        <v>4.99E-2</v>
      </c>
      <c r="N11" s="10">
        <f t="shared" si="3"/>
        <v>1000000</v>
      </c>
      <c r="P11" s="91"/>
      <c r="Q11" s="91">
        <v>356713</v>
      </c>
      <c r="R11" s="91"/>
      <c r="S11" s="91"/>
      <c r="T11" s="91"/>
      <c r="U11" s="92">
        <f t="shared" si="1"/>
        <v>356713</v>
      </c>
      <c r="V11" s="91">
        <f t="shared" si="0"/>
        <v>356713</v>
      </c>
    </row>
    <row r="12" spans="2:22" s="6" customFormat="1" x14ac:dyDescent="0.2">
      <c r="B12" s="174">
        <f t="shared" si="2"/>
        <v>7</v>
      </c>
      <c r="C12" s="175">
        <v>40007</v>
      </c>
      <c r="D12" s="7" t="s">
        <v>29</v>
      </c>
      <c r="E12" s="8" t="s">
        <v>138</v>
      </c>
      <c r="F12" s="7" t="s">
        <v>30</v>
      </c>
      <c r="G12" s="7" t="s">
        <v>22</v>
      </c>
      <c r="H12" s="8" t="s">
        <v>3</v>
      </c>
      <c r="I12" s="9">
        <v>2556</v>
      </c>
      <c r="J12" s="10">
        <v>1000</v>
      </c>
      <c r="K12" s="10">
        <v>3000000</v>
      </c>
      <c r="L12" s="11">
        <v>8.5000000000000006E-2</v>
      </c>
      <c r="M12" s="11">
        <v>7.1300000000000002E-2</v>
      </c>
      <c r="N12" s="10">
        <f t="shared" si="3"/>
        <v>3000000</v>
      </c>
      <c r="P12" s="91"/>
      <c r="Q12" s="91"/>
      <c r="R12" s="91"/>
      <c r="S12" s="91"/>
      <c r="T12" s="91"/>
      <c r="U12" s="92">
        <f t="shared" si="1"/>
        <v>0</v>
      </c>
      <c r="V12" s="91">
        <f t="shared" si="0"/>
        <v>0</v>
      </c>
    </row>
    <row r="13" spans="2:22" s="6" customFormat="1" x14ac:dyDescent="0.2">
      <c r="B13" s="174">
        <f t="shared" si="2"/>
        <v>8</v>
      </c>
      <c r="C13" s="175">
        <v>40046</v>
      </c>
      <c r="D13" s="7" t="s">
        <v>31</v>
      </c>
      <c r="E13" s="8" t="s">
        <v>139</v>
      </c>
      <c r="F13" s="7" t="s">
        <v>30</v>
      </c>
      <c r="G13" s="7" t="s">
        <v>22</v>
      </c>
      <c r="H13" s="8" t="s">
        <v>3</v>
      </c>
      <c r="I13" s="9">
        <v>2160</v>
      </c>
      <c r="J13" s="10">
        <v>1000</v>
      </c>
      <c r="K13" s="10">
        <v>5000000</v>
      </c>
      <c r="L13" s="11">
        <v>8.8999999999999996E-2</v>
      </c>
      <c r="M13" s="11">
        <v>6.0699999999999997E-2</v>
      </c>
      <c r="N13" s="10">
        <f t="shared" si="3"/>
        <v>5000000</v>
      </c>
      <c r="P13" s="91"/>
      <c r="Q13" s="91"/>
      <c r="R13" s="91"/>
      <c r="S13" s="91"/>
      <c r="T13" s="91"/>
      <c r="U13" s="92">
        <f t="shared" si="1"/>
        <v>0</v>
      </c>
      <c r="V13" s="91">
        <f t="shared" si="0"/>
        <v>0</v>
      </c>
    </row>
    <row r="14" spans="2:22" s="6" customFormat="1" x14ac:dyDescent="0.2">
      <c r="B14" s="174">
        <f t="shared" si="2"/>
        <v>9</v>
      </c>
      <c r="C14" s="175">
        <v>40071</v>
      </c>
      <c r="D14" s="7" t="s">
        <v>32</v>
      </c>
      <c r="E14" s="8" t="s">
        <v>140</v>
      </c>
      <c r="F14" s="7" t="s">
        <v>9</v>
      </c>
      <c r="G14" s="7" t="s">
        <v>33</v>
      </c>
      <c r="H14" s="8" t="s">
        <v>8</v>
      </c>
      <c r="I14" s="9">
        <v>360</v>
      </c>
      <c r="J14" s="10">
        <v>10000</v>
      </c>
      <c r="K14" s="10">
        <v>21000000</v>
      </c>
      <c r="L14" s="11">
        <v>3.7499999999999999E-2</v>
      </c>
      <c r="M14" s="11">
        <v>1.15E-2</v>
      </c>
      <c r="N14" s="10">
        <f>K14/6.97</f>
        <v>3012912.4820659971</v>
      </c>
      <c r="P14" s="91"/>
      <c r="Q14" s="91"/>
      <c r="R14" s="91"/>
      <c r="S14" s="91">
        <v>3588546.5</v>
      </c>
      <c r="T14" s="91">
        <v>1845538.2</v>
      </c>
      <c r="U14" s="92">
        <f t="shared" si="1"/>
        <v>5434084.7000000002</v>
      </c>
      <c r="V14" s="91">
        <f t="shared" si="0"/>
        <v>779639.12482065998</v>
      </c>
    </row>
    <row r="15" spans="2:22" s="6" customFormat="1" x14ac:dyDescent="0.2">
      <c r="B15" s="174">
        <f t="shared" si="2"/>
        <v>10</v>
      </c>
      <c r="C15" s="175">
        <v>40106</v>
      </c>
      <c r="D15" s="7" t="s">
        <v>34</v>
      </c>
      <c r="E15" s="8" t="s">
        <v>141</v>
      </c>
      <c r="F15" s="7" t="s">
        <v>35</v>
      </c>
      <c r="G15" s="7" t="s">
        <v>33</v>
      </c>
      <c r="H15" s="8" t="s">
        <v>36</v>
      </c>
      <c r="I15" s="9">
        <v>5499</v>
      </c>
      <c r="J15" s="10">
        <v>69700000</v>
      </c>
      <c r="K15" s="10">
        <v>69700000</v>
      </c>
      <c r="L15" s="12">
        <v>4.2700000000000002E-2</v>
      </c>
      <c r="M15" s="12">
        <v>4.2700000000000002E-2</v>
      </c>
      <c r="N15" s="10">
        <f t="shared" ref="N15:N16" si="4">K15/6.97</f>
        <v>10000000</v>
      </c>
      <c r="P15" s="91"/>
      <c r="Q15" s="91"/>
      <c r="R15" s="91"/>
      <c r="S15" s="91"/>
      <c r="T15" s="91"/>
      <c r="U15" s="92">
        <f t="shared" si="1"/>
        <v>0</v>
      </c>
      <c r="V15" s="91">
        <f t="shared" si="0"/>
        <v>0</v>
      </c>
    </row>
    <row r="16" spans="2:22" s="6" customFormat="1" x14ac:dyDescent="0.2">
      <c r="B16" s="174">
        <f t="shared" si="2"/>
        <v>11</v>
      </c>
      <c r="C16" s="175">
        <v>40106</v>
      </c>
      <c r="D16" s="7" t="s">
        <v>34</v>
      </c>
      <c r="E16" s="8" t="s">
        <v>142</v>
      </c>
      <c r="F16" s="7" t="s">
        <v>35</v>
      </c>
      <c r="G16" s="7" t="s">
        <v>33</v>
      </c>
      <c r="H16" s="8" t="s">
        <v>37</v>
      </c>
      <c r="I16" s="9">
        <v>5499</v>
      </c>
      <c r="J16" s="10">
        <v>4077450</v>
      </c>
      <c r="K16" s="10">
        <v>1406720250</v>
      </c>
      <c r="L16" s="12">
        <v>2.29E-2</v>
      </c>
      <c r="M16" s="12">
        <v>2.29E-2</v>
      </c>
      <c r="N16" s="10">
        <f t="shared" si="4"/>
        <v>201825000</v>
      </c>
      <c r="P16" s="91"/>
      <c r="Q16" s="91"/>
      <c r="R16" s="91"/>
      <c r="S16" s="91"/>
      <c r="T16" s="91"/>
      <c r="U16" s="92">
        <f t="shared" si="1"/>
        <v>0</v>
      </c>
      <c r="V16" s="91">
        <f t="shared" si="0"/>
        <v>0</v>
      </c>
    </row>
    <row r="17" spans="2:22" s="6" customFormat="1" x14ac:dyDescent="0.2">
      <c r="B17" s="174">
        <f t="shared" si="2"/>
        <v>12</v>
      </c>
      <c r="C17" s="175">
        <v>40116</v>
      </c>
      <c r="D17" s="7" t="s">
        <v>21</v>
      </c>
      <c r="E17" s="8" t="s">
        <v>143</v>
      </c>
      <c r="F17" s="7" t="s">
        <v>9</v>
      </c>
      <c r="G17" s="7" t="s">
        <v>22</v>
      </c>
      <c r="H17" s="8" t="s">
        <v>23</v>
      </c>
      <c r="I17" s="9">
        <v>357</v>
      </c>
      <c r="J17" s="10">
        <v>1000</v>
      </c>
      <c r="K17" s="10">
        <v>1000000</v>
      </c>
      <c r="L17" s="11">
        <v>0.03</v>
      </c>
      <c r="M17" s="11">
        <v>0.03</v>
      </c>
      <c r="N17" s="10">
        <f>K17</f>
        <v>1000000</v>
      </c>
      <c r="P17" s="91"/>
      <c r="Q17" s="91"/>
      <c r="R17" s="91"/>
      <c r="S17" s="91"/>
      <c r="T17" s="91"/>
      <c r="U17" s="92">
        <f t="shared" si="1"/>
        <v>0</v>
      </c>
      <c r="V17" s="91">
        <f t="shared" si="0"/>
        <v>0</v>
      </c>
    </row>
    <row r="18" spans="2:22" s="6" customFormat="1" x14ac:dyDescent="0.2">
      <c r="B18" s="174">
        <f t="shared" si="2"/>
        <v>13</v>
      </c>
      <c r="C18" s="175">
        <v>40122</v>
      </c>
      <c r="D18" s="7" t="s">
        <v>38</v>
      </c>
      <c r="E18" s="8" t="s">
        <v>144</v>
      </c>
      <c r="F18" s="7" t="s">
        <v>30</v>
      </c>
      <c r="G18" s="7" t="s">
        <v>33</v>
      </c>
      <c r="H18" s="8" t="s">
        <v>4</v>
      </c>
      <c r="I18" s="9">
        <v>2520</v>
      </c>
      <c r="J18" s="10">
        <v>10000</v>
      </c>
      <c r="K18" s="10">
        <v>50000000</v>
      </c>
      <c r="L18" s="11">
        <v>7.8E-2</v>
      </c>
      <c r="M18" s="11">
        <v>3.9899999999999998E-2</v>
      </c>
      <c r="N18" s="10">
        <f>K18/6.97</f>
        <v>7173601.1477761837</v>
      </c>
      <c r="P18" s="91"/>
      <c r="Q18" s="91"/>
      <c r="R18" s="91"/>
      <c r="S18" s="91"/>
      <c r="T18" s="91"/>
      <c r="U18" s="92">
        <f t="shared" si="1"/>
        <v>0</v>
      </c>
      <c r="V18" s="91">
        <f t="shared" si="0"/>
        <v>0</v>
      </c>
    </row>
    <row r="19" spans="2:22" s="6" customFormat="1" x14ac:dyDescent="0.2">
      <c r="B19" s="174">
        <f t="shared" si="2"/>
        <v>14</v>
      </c>
      <c r="C19" s="175">
        <v>40130</v>
      </c>
      <c r="D19" s="7" t="s">
        <v>39</v>
      </c>
      <c r="E19" s="8" t="s">
        <v>145</v>
      </c>
      <c r="F19" s="7" t="s">
        <v>25</v>
      </c>
      <c r="G19" s="7" t="s">
        <v>22</v>
      </c>
      <c r="H19" s="8" t="s">
        <v>3</v>
      </c>
      <c r="I19" s="9">
        <v>2520</v>
      </c>
      <c r="J19" s="10">
        <v>100000</v>
      </c>
      <c r="K19" s="10">
        <v>35000000</v>
      </c>
      <c r="L19" s="11">
        <v>7.6499999999999999E-2</v>
      </c>
      <c r="M19" s="11">
        <v>3.3599999999999998E-2</v>
      </c>
      <c r="N19" s="10">
        <f>K19</f>
        <v>35000000</v>
      </c>
      <c r="P19" s="91"/>
      <c r="Q19" s="91"/>
      <c r="R19" s="91"/>
      <c r="S19" s="91"/>
      <c r="T19" s="91"/>
      <c r="U19" s="92">
        <f t="shared" si="1"/>
        <v>0</v>
      </c>
      <c r="V19" s="91">
        <f t="shared" si="0"/>
        <v>0</v>
      </c>
    </row>
    <row r="20" spans="2:22" s="6" customFormat="1" x14ac:dyDescent="0.2">
      <c r="B20" s="174">
        <f t="shared" si="2"/>
        <v>15</v>
      </c>
      <c r="C20" s="175">
        <v>40130</v>
      </c>
      <c r="D20" s="7" t="s">
        <v>40</v>
      </c>
      <c r="E20" s="8" t="s">
        <v>147</v>
      </c>
      <c r="F20" s="7" t="s">
        <v>25</v>
      </c>
      <c r="G20" s="7" t="s">
        <v>33</v>
      </c>
      <c r="H20" s="8" t="s">
        <v>3</v>
      </c>
      <c r="I20" s="9">
        <v>2880</v>
      </c>
      <c r="J20" s="10">
        <v>10000</v>
      </c>
      <c r="K20" s="10">
        <v>70000000</v>
      </c>
      <c r="L20" s="11">
        <v>6.5000000000000002E-2</v>
      </c>
      <c r="M20" s="11">
        <v>4.7699999999999999E-2</v>
      </c>
      <c r="N20" s="10">
        <f t="shared" ref="N20:N23" si="5">K20/6.97</f>
        <v>10043041.606886657</v>
      </c>
      <c r="P20" s="91"/>
      <c r="Q20" s="91"/>
      <c r="R20" s="91"/>
      <c r="S20" s="91"/>
      <c r="T20" s="91"/>
      <c r="U20" s="92">
        <f t="shared" si="1"/>
        <v>0</v>
      </c>
      <c r="V20" s="91">
        <f t="shared" si="0"/>
        <v>0</v>
      </c>
    </row>
    <row r="21" spans="2:22" s="6" customFormat="1" x14ac:dyDescent="0.2">
      <c r="B21" s="174">
        <f t="shared" si="2"/>
        <v>16</v>
      </c>
      <c r="C21" s="175">
        <v>40130</v>
      </c>
      <c r="D21" s="7" t="s">
        <v>39</v>
      </c>
      <c r="E21" s="8" t="s">
        <v>148</v>
      </c>
      <c r="F21" s="7" t="s">
        <v>25</v>
      </c>
      <c r="G21" s="7" t="s">
        <v>33</v>
      </c>
      <c r="H21" s="8" t="s">
        <v>3</v>
      </c>
      <c r="I21" s="9">
        <v>2520</v>
      </c>
      <c r="J21" s="10">
        <v>1000000</v>
      </c>
      <c r="K21" s="10">
        <v>70000000</v>
      </c>
      <c r="L21" s="11">
        <v>9.6500000000000002E-2</v>
      </c>
      <c r="M21" s="11">
        <v>4.1099999999999998E-2</v>
      </c>
      <c r="N21" s="10">
        <f t="shared" si="5"/>
        <v>10043041.606886657</v>
      </c>
      <c r="P21" s="91"/>
      <c r="Q21" s="91"/>
      <c r="R21" s="91"/>
      <c r="S21" s="91"/>
      <c r="T21" s="91"/>
      <c r="U21" s="92">
        <f t="shared" si="1"/>
        <v>0</v>
      </c>
      <c r="V21" s="91">
        <f t="shared" si="0"/>
        <v>0</v>
      </c>
    </row>
    <row r="22" spans="2:22" s="6" customFormat="1" x14ac:dyDescent="0.2">
      <c r="B22" s="174">
        <f t="shared" si="2"/>
        <v>17</v>
      </c>
      <c r="C22" s="175">
        <v>40143</v>
      </c>
      <c r="D22" s="7" t="s">
        <v>32</v>
      </c>
      <c r="E22" s="8" t="s">
        <v>146</v>
      </c>
      <c r="F22" s="7" t="s">
        <v>25</v>
      </c>
      <c r="G22" s="7" t="s">
        <v>33</v>
      </c>
      <c r="H22" s="8" t="s">
        <v>4</v>
      </c>
      <c r="I22" s="9">
        <v>3960</v>
      </c>
      <c r="J22" s="10">
        <v>10000</v>
      </c>
      <c r="K22" s="10">
        <v>70700000</v>
      </c>
      <c r="L22" s="11">
        <v>9.0499999999999997E-2</v>
      </c>
      <c r="M22" s="11">
        <v>9.0499999999999997E-2</v>
      </c>
      <c r="N22" s="10">
        <f t="shared" si="5"/>
        <v>10143472.022955524</v>
      </c>
      <c r="P22" s="91"/>
      <c r="Q22" s="91">
        <v>14150209.08</v>
      </c>
      <c r="R22" s="91">
        <v>270194.94</v>
      </c>
      <c r="S22" s="91"/>
      <c r="T22" s="91"/>
      <c r="U22" s="92">
        <f t="shared" si="1"/>
        <v>14420404.02</v>
      </c>
      <c r="V22" s="91">
        <f t="shared" si="0"/>
        <v>2068924.5365853659</v>
      </c>
    </row>
    <row r="23" spans="2:22" s="6" customFormat="1" x14ac:dyDescent="0.2">
      <c r="B23" s="174">
        <f t="shared" si="2"/>
        <v>18</v>
      </c>
      <c r="C23" s="175">
        <v>40144</v>
      </c>
      <c r="D23" s="7" t="s">
        <v>29</v>
      </c>
      <c r="E23" s="8" t="s">
        <v>149</v>
      </c>
      <c r="F23" s="7" t="s">
        <v>30</v>
      </c>
      <c r="G23" s="7" t="s">
        <v>33</v>
      </c>
      <c r="H23" s="8" t="s">
        <v>3</v>
      </c>
      <c r="I23" s="9">
        <v>2557</v>
      </c>
      <c r="J23" s="10">
        <v>10000</v>
      </c>
      <c r="K23" s="10">
        <v>13500000</v>
      </c>
      <c r="L23" s="11">
        <v>5.5E-2</v>
      </c>
      <c r="M23" s="11">
        <v>3.8699999999999998E-2</v>
      </c>
      <c r="N23" s="10">
        <f t="shared" si="5"/>
        <v>1936872.3098995697</v>
      </c>
      <c r="P23" s="91"/>
      <c r="Q23" s="91"/>
      <c r="R23" s="91"/>
      <c r="S23" s="91"/>
      <c r="T23" s="91"/>
      <c r="U23" s="92">
        <f t="shared" si="1"/>
        <v>0</v>
      </c>
      <c r="V23" s="91">
        <f t="shared" si="0"/>
        <v>0</v>
      </c>
    </row>
    <row r="24" spans="2:22" s="6" customFormat="1" x14ac:dyDescent="0.2">
      <c r="B24" s="174">
        <f t="shared" si="2"/>
        <v>19</v>
      </c>
      <c r="C24" s="175">
        <v>40145</v>
      </c>
      <c r="D24" s="7" t="s">
        <v>26</v>
      </c>
      <c r="E24" s="8" t="s">
        <v>150</v>
      </c>
      <c r="F24" s="7" t="s">
        <v>9</v>
      </c>
      <c r="G24" s="7" t="s">
        <v>22</v>
      </c>
      <c r="H24" s="8" t="s">
        <v>27</v>
      </c>
      <c r="I24" s="9">
        <v>330</v>
      </c>
      <c r="J24" s="10">
        <v>10000</v>
      </c>
      <c r="K24" s="10">
        <v>500000</v>
      </c>
      <c r="L24" s="11">
        <v>2.75E-2</v>
      </c>
      <c r="M24" s="11">
        <v>1.7399999999999999E-2</v>
      </c>
      <c r="N24" s="10">
        <f t="shared" ref="N24:N26" si="6">K24</f>
        <v>500000</v>
      </c>
      <c r="P24" s="91"/>
      <c r="Q24" s="91"/>
      <c r="R24" s="91"/>
      <c r="S24" s="91"/>
      <c r="T24" s="91"/>
      <c r="U24" s="92">
        <f t="shared" si="1"/>
        <v>0</v>
      </c>
      <c r="V24" s="91">
        <f t="shared" si="0"/>
        <v>0</v>
      </c>
    </row>
    <row r="25" spans="2:22" s="6" customFormat="1" x14ac:dyDescent="0.2">
      <c r="B25" s="174">
        <f t="shared" si="2"/>
        <v>20</v>
      </c>
      <c r="C25" s="175">
        <v>40145</v>
      </c>
      <c r="D25" s="7" t="s">
        <v>26</v>
      </c>
      <c r="E25" s="8" t="s">
        <v>151</v>
      </c>
      <c r="F25" s="7" t="s">
        <v>9</v>
      </c>
      <c r="G25" s="7" t="s">
        <v>22</v>
      </c>
      <c r="H25" s="8" t="s">
        <v>27</v>
      </c>
      <c r="I25" s="9">
        <v>350</v>
      </c>
      <c r="J25" s="10">
        <v>10000</v>
      </c>
      <c r="K25" s="10">
        <v>500000</v>
      </c>
      <c r="L25" s="11">
        <v>0.03</v>
      </c>
      <c r="M25" s="11">
        <v>1.3899999999999999E-2</v>
      </c>
      <c r="N25" s="10">
        <f t="shared" si="6"/>
        <v>500000</v>
      </c>
      <c r="P25" s="91"/>
      <c r="Q25" s="91"/>
      <c r="R25" s="91"/>
      <c r="S25" s="91"/>
      <c r="T25" s="91"/>
      <c r="U25" s="92">
        <f t="shared" si="1"/>
        <v>0</v>
      </c>
      <c r="V25" s="91">
        <f t="shared" si="0"/>
        <v>0</v>
      </c>
    </row>
    <row r="26" spans="2:22" s="6" customFormat="1" x14ac:dyDescent="0.2">
      <c r="B26" s="174">
        <f t="shared" si="2"/>
        <v>21</v>
      </c>
      <c r="C26" s="175">
        <v>40154</v>
      </c>
      <c r="D26" s="7" t="s">
        <v>41</v>
      </c>
      <c r="E26" s="8"/>
      <c r="F26" s="7" t="s">
        <v>7</v>
      </c>
      <c r="G26" s="7" t="s">
        <v>22</v>
      </c>
      <c r="H26" s="8" t="s">
        <v>42</v>
      </c>
      <c r="I26" s="9">
        <v>2880</v>
      </c>
      <c r="J26" s="10">
        <v>1000</v>
      </c>
      <c r="K26" s="10">
        <v>2000000</v>
      </c>
      <c r="L26" s="11">
        <v>0.08</v>
      </c>
      <c r="M26" s="11">
        <v>6.7500000000000004E-2</v>
      </c>
      <c r="N26" s="10">
        <f t="shared" si="6"/>
        <v>2000000</v>
      </c>
      <c r="P26" s="91"/>
      <c r="Q26" s="91"/>
      <c r="R26" s="91"/>
      <c r="S26" s="91"/>
      <c r="T26" s="91"/>
      <c r="U26" s="92">
        <f t="shared" si="1"/>
        <v>0</v>
      </c>
      <c r="V26" s="91">
        <f t="shared" si="0"/>
        <v>0</v>
      </c>
    </row>
    <row r="27" spans="2:22" s="6" customFormat="1" x14ac:dyDescent="0.2">
      <c r="B27" s="174">
        <f t="shared" si="2"/>
        <v>22</v>
      </c>
      <c r="C27" s="175">
        <v>40155</v>
      </c>
      <c r="D27" s="7" t="s">
        <v>43</v>
      </c>
      <c r="E27" s="8" t="s">
        <v>152</v>
      </c>
      <c r="F27" s="7" t="s">
        <v>9</v>
      </c>
      <c r="G27" s="7" t="s">
        <v>33</v>
      </c>
      <c r="H27" s="8" t="s">
        <v>8</v>
      </c>
      <c r="I27" s="9">
        <v>360</v>
      </c>
      <c r="J27" s="10">
        <v>10000</v>
      </c>
      <c r="K27" s="10">
        <v>5000000</v>
      </c>
      <c r="L27" s="11">
        <v>2.75E-2</v>
      </c>
      <c r="M27" s="11">
        <v>2.5899999999999999E-2</v>
      </c>
      <c r="N27" s="10">
        <f>K27/6.97</f>
        <v>717360.11477761844</v>
      </c>
      <c r="P27" s="91"/>
      <c r="Q27" s="91"/>
      <c r="R27" s="91"/>
      <c r="S27" s="91"/>
      <c r="T27" s="91"/>
      <c r="U27" s="92">
        <f t="shared" si="1"/>
        <v>0</v>
      </c>
      <c r="V27" s="91">
        <f t="shared" si="0"/>
        <v>0</v>
      </c>
    </row>
    <row r="28" spans="2:22" s="6" customFormat="1" x14ac:dyDescent="0.2">
      <c r="B28" s="209">
        <f t="shared" si="2"/>
        <v>23</v>
      </c>
      <c r="C28" s="210">
        <v>40176</v>
      </c>
      <c r="D28" s="13" t="s">
        <v>44</v>
      </c>
      <c r="E28" s="189" t="s">
        <v>153</v>
      </c>
      <c r="F28" s="13" t="s">
        <v>9</v>
      </c>
      <c r="G28" s="13" t="s">
        <v>22</v>
      </c>
      <c r="H28" s="189" t="s">
        <v>23</v>
      </c>
      <c r="I28" s="195">
        <v>360</v>
      </c>
      <c r="J28" s="196">
        <v>1000</v>
      </c>
      <c r="K28" s="196">
        <v>700000</v>
      </c>
      <c r="L28" s="197">
        <v>0.01</v>
      </c>
      <c r="M28" s="197">
        <v>0.01</v>
      </c>
      <c r="N28" s="196">
        <f>K28</f>
        <v>700000</v>
      </c>
      <c r="P28" s="91"/>
      <c r="Q28" s="91"/>
      <c r="R28" s="91"/>
      <c r="S28" s="91"/>
      <c r="T28" s="91"/>
      <c r="U28" s="92">
        <f t="shared" si="1"/>
        <v>0</v>
      </c>
      <c r="V28" s="91">
        <f t="shared" si="0"/>
        <v>0</v>
      </c>
    </row>
    <row r="29" spans="2:22" ht="15.75" customHeight="1" thickBot="1" x14ac:dyDescent="0.25">
      <c r="B29" s="215"/>
      <c r="C29" s="216" t="s">
        <v>80</v>
      </c>
      <c r="D29" s="217"/>
      <c r="E29" s="217"/>
      <c r="F29" s="217"/>
      <c r="G29" s="217"/>
      <c r="H29" s="218"/>
      <c r="I29" s="219"/>
      <c r="J29" s="220"/>
      <c r="K29" s="220"/>
      <c r="L29" s="221"/>
      <c r="M29" s="215"/>
      <c r="N29" s="222">
        <f>SUM(N6:N28)</f>
        <v>333695301.29124826</v>
      </c>
      <c r="P29" s="15"/>
      <c r="Q29" s="15"/>
      <c r="R29" s="15"/>
      <c r="S29" s="15"/>
      <c r="T29" s="15"/>
    </row>
    <row r="30" spans="2:22" ht="13.5" thickBot="1" x14ac:dyDescent="0.25">
      <c r="C30" s="14"/>
      <c r="P30" s="93"/>
      <c r="Q30" s="94"/>
      <c r="R30" s="94"/>
      <c r="S30" s="94"/>
      <c r="T30" s="94"/>
      <c r="U30" s="94"/>
      <c r="V30" s="95">
        <f>SUM(V6:V29)</f>
        <v>3306752.2614060258</v>
      </c>
    </row>
    <row r="31" spans="2:22" x14ac:dyDescent="0.2">
      <c r="C31" s="14"/>
    </row>
  </sheetData>
  <mergeCells count="3">
    <mergeCell ref="P3:V3"/>
    <mergeCell ref="B2:N2"/>
    <mergeCell ref="B3:N3"/>
  </mergeCells>
  <pageMargins left="0.7" right="0.7" top="0.75" bottom="0.75" header="0.3" footer="0.3"/>
  <pageSetup scale="62" orientation="portrait" r:id="rId1"/>
  <ignoredErrors>
    <ignoredError sqref="N17 N19 N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2"/>
  <sheetViews>
    <sheetView showGridLines="0" zoomScale="80" zoomScaleNormal="80" workbookViewId="0">
      <pane ySplit="5" topLeftCell="A87" activePane="bottomLeft" state="frozen"/>
      <selection pane="bottomLeft" activeCell="D6" sqref="D6:D7"/>
    </sheetView>
  </sheetViews>
  <sheetFormatPr baseColWidth="10" defaultColWidth="8" defaultRowHeight="12.75" x14ac:dyDescent="0.2"/>
  <cols>
    <col min="1" max="1" width="1" style="391" customWidth="1"/>
    <col min="2" max="2" width="13.42578125" style="391" customWidth="1"/>
    <col min="3" max="3" width="11.140625" style="423" customWidth="1"/>
    <col min="4" max="4" width="56.5703125" style="391" bestFit="1" customWidth="1"/>
    <col min="5" max="5" width="9.5703125" style="391" customWidth="1"/>
    <col min="6" max="6" width="12.140625" style="423" customWidth="1"/>
    <col min="7" max="7" width="15.42578125" style="391" customWidth="1"/>
    <col min="8" max="8" width="11.85546875" style="391" customWidth="1"/>
    <col min="9" max="9" width="17.85546875" style="391" customWidth="1"/>
    <col min="10" max="10" width="16.85546875" style="391" customWidth="1"/>
    <col min="11" max="12" width="14.7109375" style="391" customWidth="1"/>
    <col min="13" max="13" width="16.28515625" style="391" customWidth="1"/>
    <col min="14" max="14" width="10.140625" style="391" customWidth="1"/>
    <col min="15" max="15" width="3.85546875" style="391" customWidth="1"/>
    <col min="16" max="17" width="10.7109375" style="391" customWidth="1"/>
    <col min="18" max="41" width="8" style="391" customWidth="1"/>
    <col min="42" max="16384" width="8" style="391"/>
  </cols>
  <sheetData>
    <row r="1" spans="2:16" x14ac:dyDescent="0.2">
      <c r="B1" s="388"/>
      <c r="C1" s="389"/>
      <c r="D1" s="388"/>
      <c r="E1" s="388"/>
      <c r="F1" s="389"/>
      <c r="G1" s="388"/>
      <c r="H1" s="482"/>
      <c r="I1" s="482"/>
      <c r="J1" s="482"/>
      <c r="K1" s="482"/>
      <c r="L1" s="482"/>
      <c r="M1" s="388"/>
    </row>
    <row r="2" spans="2:16" ht="11.25" customHeight="1" x14ac:dyDescent="0.2">
      <c r="B2" s="800" t="s">
        <v>10</v>
      </c>
      <c r="C2" s="801"/>
      <c r="D2" s="801"/>
      <c r="E2" s="801"/>
      <c r="F2" s="801"/>
      <c r="G2" s="801"/>
      <c r="H2" s="801"/>
      <c r="I2" s="801"/>
      <c r="J2" s="801"/>
      <c r="K2" s="531" t="s">
        <v>496</v>
      </c>
      <c r="L2" s="392" t="s">
        <v>495</v>
      </c>
    </row>
    <row r="3" spans="2:16" ht="12" customHeight="1" x14ac:dyDescent="0.2">
      <c r="B3" s="816" t="s">
        <v>443</v>
      </c>
      <c r="C3" s="817"/>
      <c r="D3" s="817"/>
      <c r="E3" s="817"/>
      <c r="F3" s="817"/>
      <c r="G3" s="817"/>
      <c r="H3" s="817"/>
      <c r="I3" s="817"/>
      <c r="J3" s="817"/>
      <c r="K3" s="393">
        <v>2.0756800000000002</v>
      </c>
      <c r="L3" s="393">
        <v>6.86</v>
      </c>
    </row>
    <row r="4" spans="2:16" x14ac:dyDescent="0.2">
      <c r="B4" s="389"/>
      <c r="C4" s="389"/>
      <c r="D4" s="388"/>
      <c r="E4" s="388"/>
      <c r="F4" s="389"/>
      <c r="G4" s="389"/>
      <c r="H4" s="482"/>
      <c r="I4" s="482"/>
      <c r="J4" s="482"/>
      <c r="K4" s="482"/>
      <c r="L4" s="482"/>
      <c r="M4" s="388"/>
    </row>
    <row r="5" spans="2:16" ht="38.25" x14ac:dyDescent="0.2">
      <c r="B5" s="394" t="s">
        <v>13</v>
      </c>
      <c r="C5" s="394" t="s">
        <v>15</v>
      </c>
      <c r="D5" s="394" t="s">
        <v>385</v>
      </c>
      <c r="E5" s="394" t="s">
        <v>5</v>
      </c>
      <c r="F5" s="394" t="s">
        <v>0</v>
      </c>
      <c r="G5" s="394" t="s">
        <v>2</v>
      </c>
      <c r="H5" s="483" t="s">
        <v>386</v>
      </c>
      <c r="I5" s="483" t="s">
        <v>17</v>
      </c>
      <c r="J5" s="483" t="s">
        <v>18</v>
      </c>
      <c r="K5" s="483" t="s">
        <v>374</v>
      </c>
      <c r="L5" s="396" t="s">
        <v>387</v>
      </c>
      <c r="M5" s="619"/>
    </row>
    <row r="6" spans="2:16" x14ac:dyDescent="0.2">
      <c r="B6" s="833">
        <v>42033</v>
      </c>
      <c r="C6" s="811" t="s">
        <v>317</v>
      </c>
      <c r="D6" s="822" t="s">
        <v>445</v>
      </c>
      <c r="E6" s="468" t="s">
        <v>238</v>
      </c>
      <c r="F6" s="468" t="s">
        <v>306</v>
      </c>
      <c r="G6" s="478" t="s">
        <v>47</v>
      </c>
      <c r="H6" s="484">
        <v>1080</v>
      </c>
      <c r="I6" s="484">
        <v>1000</v>
      </c>
      <c r="J6" s="484">
        <v>12450000</v>
      </c>
      <c r="K6" s="484">
        <f>J6</f>
        <v>12450000</v>
      </c>
      <c r="L6" s="122">
        <v>2.5000000000000001E-2</v>
      </c>
      <c r="M6" s="620"/>
      <c r="N6" s="621"/>
      <c r="O6" s="621"/>
      <c r="P6" s="621"/>
    </row>
    <row r="7" spans="2:16" x14ac:dyDescent="0.2">
      <c r="B7" s="834"/>
      <c r="C7" s="813"/>
      <c r="D7" s="824"/>
      <c r="E7" s="468" t="s">
        <v>245</v>
      </c>
      <c r="F7" s="468" t="s">
        <v>306</v>
      </c>
      <c r="G7" s="476" t="s">
        <v>47</v>
      </c>
      <c r="H7" s="484">
        <v>1440</v>
      </c>
      <c r="I7" s="484">
        <v>1000</v>
      </c>
      <c r="J7" s="484">
        <v>12450000</v>
      </c>
      <c r="K7" s="484">
        <f>J7</f>
        <v>12450000</v>
      </c>
      <c r="L7" s="122">
        <v>2.75E-2</v>
      </c>
      <c r="M7" s="620"/>
      <c r="N7" s="621"/>
      <c r="O7" s="621"/>
      <c r="P7" s="621"/>
    </row>
    <row r="8" spans="2:16" x14ac:dyDescent="0.2">
      <c r="B8" s="833">
        <v>42034</v>
      </c>
      <c r="C8" s="811" t="s">
        <v>303</v>
      </c>
      <c r="D8" s="822" t="s">
        <v>449</v>
      </c>
      <c r="E8" s="468" t="s">
        <v>238</v>
      </c>
      <c r="F8" s="468" t="s">
        <v>306</v>
      </c>
      <c r="G8" s="476" t="s">
        <v>86</v>
      </c>
      <c r="H8" s="484">
        <v>1040</v>
      </c>
      <c r="I8" s="484">
        <v>1000</v>
      </c>
      <c r="J8" s="484">
        <v>5000000</v>
      </c>
      <c r="K8" s="484">
        <f>J8</f>
        <v>5000000</v>
      </c>
      <c r="L8" s="122">
        <v>5.0999999999999997E-2</v>
      </c>
      <c r="M8" s="622"/>
      <c r="N8" s="621"/>
      <c r="O8" s="621"/>
      <c r="P8" s="621"/>
    </row>
    <row r="9" spans="2:16" x14ac:dyDescent="0.2">
      <c r="B9" s="834"/>
      <c r="C9" s="813"/>
      <c r="D9" s="824"/>
      <c r="E9" s="468" t="s">
        <v>245</v>
      </c>
      <c r="F9" s="468" t="s">
        <v>306</v>
      </c>
      <c r="G9" s="476" t="s">
        <v>86</v>
      </c>
      <c r="H9" s="484">
        <v>1890</v>
      </c>
      <c r="I9" s="484">
        <v>1000</v>
      </c>
      <c r="J9" s="484">
        <v>4330000</v>
      </c>
      <c r="K9" s="484">
        <f>J9</f>
        <v>4330000</v>
      </c>
      <c r="L9" s="122">
        <v>0.06</v>
      </c>
      <c r="M9" s="622"/>
      <c r="N9" s="621"/>
      <c r="O9" s="621"/>
      <c r="P9" s="621"/>
    </row>
    <row r="10" spans="2:16" x14ac:dyDescent="0.2">
      <c r="B10" s="477">
        <v>42068</v>
      </c>
      <c r="C10" s="468" t="s">
        <v>303</v>
      </c>
      <c r="D10" s="88" t="s">
        <v>448</v>
      </c>
      <c r="E10" s="468" t="s">
        <v>6</v>
      </c>
      <c r="F10" s="468" t="s">
        <v>304</v>
      </c>
      <c r="G10" s="476" t="s">
        <v>86</v>
      </c>
      <c r="H10" s="484">
        <v>2640</v>
      </c>
      <c r="I10" s="484">
        <v>10000</v>
      </c>
      <c r="J10" s="484">
        <v>18500000</v>
      </c>
      <c r="K10" s="484">
        <f>J10/$L$3</f>
        <v>2696793.0029154518</v>
      </c>
      <c r="L10" s="122">
        <v>7.0000000000000007E-2</v>
      </c>
      <c r="M10" s="622"/>
      <c r="N10" s="621"/>
      <c r="O10" s="621"/>
      <c r="P10" s="621"/>
    </row>
    <row r="11" spans="2:16" x14ac:dyDescent="0.2">
      <c r="B11" s="477">
        <v>42072</v>
      </c>
      <c r="C11" s="468" t="s">
        <v>307</v>
      </c>
      <c r="D11" s="88" t="s">
        <v>451</v>
      </c>
      <c r="E11" s="468" t="s">
        <v>6</v>
      </c>
      <c r="F11" s="468" t="s">
        <v>306</v>
      </c>
      <c r="G11" s="478" t="s">
        <v>8</v>
      </c>
      <c r="H11" s="485">
        <v>230</v>
      </c>
      <c r="I11" s="484">
        <v>10000</v>
      </c>
      <c r="J11" s="485">
        <v>8000000</v>
      </c>
      <c r="K11" s="484">
        <f>J11</f>
        <v>8000000</v>
      </c>
      <c r="L11" s="400">
        <v>0.03</v>
      </c>
      <c r="M11" s="622"/>
      <c r="N11" s="621"/>
      <c r="O11" s="621"/>
      <c r="P11" s="621"/>
    </row>
    <row r="12" spans="2:16" x14ac:dyDescent="0.2">
      <c r="B12" s="477">
        <v>42076</v>
      </c>
      <c r="C12" s="468" t="s">
        <v>303</v>
      </c>
      <c r="D12" s="88" t="s">
        <v>450</v>
      </c>
      <c r="E12" s="468" t="s">
        <v>6</v>
      </c>
      <c r="F12" s="468" t="s">
        <v>304</v>
      </c>
      <c r="G12" s="476" t="s">
        <v>3</v>
      </c>
      <c r="H12" s="484">
        <v>1080</v>
      </c>
      <c r="I12" s="484">
        <v>10000</v>
      </c>
      <c r="J12" s="484">
        <v>20000000</v>
      </c>
      <c r="K12" s="484">
        <f>J12/$L$3</f>
        <v>2915451.8950437317</v>
      </c>
      <c r="L12" s="122">
        <v>0.04</v>
      </c>
      <c r="M12" s="622"/>
      <c r="N12" s="621"/>
      <c r="O12" s="621"/>
      <c r="P12" s="621"/>
    </row>
    <row r="13" spans="2:16" x14ac:dyDescent="0.2">
      <c r="B13" s="477">
        <v>42090</v>
      </c>
      <c r="C13" s="468" t="s">
        <v>303</v>
      </c>
      <c r="D13" s="88" t="s">
        <v>453</v>
      </c>
      <c r="E13" s="468" t="s">
        <v>6</v>
      </c>
      <c r="F13" s="468" t="s">
        <v>304</v>
      </c>
      <c r="G13" s="478" t="s">
        <v>3</v>
      </c>
      <c r="H13" s="485">
        <v>1800</v>
      </c>
      <c r="I13" s="485">
        <v>1000</v>
      </c>
      <c r="J13" s="485">
        <v>14000000</v>
      </c>
      <c r="K13" s="484">
        <f>J13/$L$3</f>
        <v>2040816.3265306121</v>
      </c>
      <c r="L13" s="400">
        <v>7.0000000000000007E-2</v>
      </c>
      <c r="M13" s="620"/>
      <c r="N13" s="621"/>
      <c r="O13" s="621"/>
      <c r="P13" s="621"/>
    </row>
    <row r="14" spans="2:16" x14ac:dyDescent="0.2">
      <c r="B14" s="477">
        <v>42100</v>
      </c>
      <c r="C14" s="468" t="s">
        <v>307</v>
      </c>
      <c r="D14" s="88" t="s">
        <v>457</v>
      </c>
      <c r="E14" s="468" t="s">
        <v>6</v>
      </c>
      <c r="F14" s="468" t="s">
        <v>306</v>
      </c>
      <c r="G14" s="478" t="s">
        <v>8</v>
      </c>
      <c r="H14" s="485">
        <v>280</v>
      </c>
      <c r="I14" s="485">
        <v>10000</v>
      </c>
      <c r="J14" s="485">
        <v>8000000</v>
      </c>
      <c r="K14" s="484">
        <f>J14</f>
        <v>8000000</v>
      </c>
      <c r="L14" s="400">
        <v>0.03</v>
      </c>
      <c r="M14" s="620"/>
      <c r="N14" s="621"/>
      <c r="O14" s="621"/>
      <c r="P14" s="621"/>
    </row>
    <row r="15" spans="2:16" x14ac:dyDescent="0.2">
      <c r="B15" s="462">
        <v>42104</v>
      </c>
      <c r="C15" s="468" t="s">
        <v>303</v>
      </c>
      <c r="D15" s="464" t="s">
        <v>456</v>
      </c>
      <c r="E15" s="468" t="s">
        <v>6</v>
      </c>
      <c r="F15" s="468" t="s">
        <v>304</v>
      </c>
      <c r="G15" s="478" t="s">
        <v>3</v>
      </c>
      <c r="H15" s="485">
        <v>1800</v>
      </c>
      <c r="I15" s="485">
        <v>10000</v>
      </c>
      <c r="J15" s="485">
        <v>45000000</v>
      </c>
      <c r="K15" s="484">
        <f>J15/$L$3</f>
        <v>6559766.763848396</v>
      </c>
      <c r="L15" s="400">
        <v>0.06</v>
      </c>
      <c r="M15" s="620"/>
      <c r="N15" s="621"/>
      <c r="O15" s="621"/>
      <c r="P15" s="621"/>
    </row>
    <row r="16" spans="2:16" x14ac:dyDescent="0.2">
      <c r="B16" s="465">
        <v>42150</v>
      </c>
      <c r="C16" s="468" t="s">
        <v>307</v>
      </c>
      <c r="D16" s="463" t="s">
        <v>462</v>
      </c>
      <c r="E16" s="468" t="s">
        <v>6</v>
      </c>
      <c r="F16" s="468" t="s">
        <v>304</v>
      </c>
      <c r="G16" s="478" t="s">
        <v>8</v>
      </c>
      <c r="H16" s="485">
        <v>290</v>
      </c>
      <c r="I16" s="485">
        <v>10000</v>
      </c>
      <c r="J16" s="485">
        <v>48720000</v>
      </c>
      <c r="K16" s="484">
        <f>J16/$L$3</f>
        <v>7102040.8163265307</v>
      </c>
      <c r="L16" s="400">
        <v>0.03</v>
      </c>
      <c r="M16" s="620"/>
      <c r="N16" s="621"/>
      <c r="O16" s="621"/>
      <c r="P16" s="621"/>
    </row>
    <row r="17" spans="2:16" x14ac:dyDescent="0.2">
      <c r="B17" s="814">
        <v>42153</v>
      </c>
      <c r="C17" s="811" t="s">
        <v>303</v>
      </c>
      <c r="D17" s="803" t="s">
        <v>464</v>
      </c>
      <c r="E17" s="468" t="s">
        <v>238</v>
      </c>
      <c r="F17" s="468" t="s">
        <v>304</v>
      </c>
      <c r="G17" s="478" t="s">
        <v>50</v>
      </c>
      <c r="H17" s="485">
        <v>1080</v>
      </c>
      <c r="I17" s="485">
        <v>1000</v>
      </c>
      <c r="J17" s="485">
        <v>13000000</v>
      </c>
      <c r="K17" s="484">
        <f>J17/$L$3</f>
        <v>1895043.7317784256</v>
      </c>
      <c r="L17" s="400">
        <v>0.05</v>
      </c>
      <c r="M17" s="620"/>
      <c r="N17" s="621"/>
      <c r="O17" s="621"/>
      <c r="P17" s="621"/>
    </row>
    <row r="18" spans="2:16" x14ac:dyDescent="0.2">
      <c r="B18" s="815"/>
      <c r="C18" s="813"/>
      <c r="D18" s="805"/>
      <c r="E18" s="468" t="s">
        <v>245</v>
      </c>
      <c r="F18" s="468" t="s">
        <v>304</v>
      </c>
      <c r="G18" s="478" t="s">
        <v>50</v>
      </c>
      <c r="H18" s="485">
        <v>2520</v>
      </c>
      <c r="I18" s="485">
        <v>1000</v>
      </c>
      <c r="J18" s="485">
        <v>45000000</v>
      </c>
      <c r="K18" s="484">
        <f>J18/$L$3</f>
        <v>6559766.763848396</v>
      </c>
      <c r="L18" s="400">
        <v>0.06</v>
      </c>
      <c r="M18" s="620"/>
      <c r="N18" s="621"/>
      <c r="O18" s="621"/>
      <c r="P18" s="621"/>
    </row>
    <row r="19" spans="2:16" x14ac:dyDescent="0.2">
      <c r="B19" s="475">
        <v>42153</v>
      </c>
      <c r="C19" s="473" t="s">
        <v>303</v>
      </c>
      <c r="D19" s="470" t="s">
        <v>466</v>
      </c>
      <c r="E19" s="468" t="s">
        <v>6</v>
      </c>
      <c r="F19" s="468" t="s">
        <v>306</v>
      </c>
      <c r="G19" s="478" t="s">
        <v>3</v>
      </c>
      <c r="H19" s="485">
        <v>2160</v>
      </c>
      <c r="I19" s="485">
        <v>1000</v>
      </c>
      <c r="J19" s="485">
        <v>800000</v>
      </c>
      <c r="K19" s="484">
        <f>J19</f>
        <v>800000</v>
      </c>
      <c r="L19" s="400">
        <v>4.4999999999999998E-2</v>
      </c>
      <c r="M19" s="620"/>
      <c r="N19" s="621"/>
      <c r="O19" s="621"/>
      <c r="P19" s="621"/>
    </row>
    <row r="20" spans="2:16" x14ac:dyDescent="0.2">
      <c r="B20" s="475">
        <v>42153</v>
      </c>
      <c r="C20" s="473" t="s">
        <v>303</v>
      </c>
      <c r="D20" s="470" t="s">
        <v>465</v>
      </c>
      <c r="E20" s="468" t="s">
        <v>6</v>
      </c>
      <c r="F20" s="468" t="s">
        <v>304</v>
      </c>
      <c r="G20" s="478" t="s">
        <v>3</v>
      </c>
      <c r="H20" s="485">
        <v>2160</v>
      </c>
      <c r="I20" s="485">
        <v>10000</v>
      </c>
      <c r="J20" s="485">
        <v>18790000</v>
      </c>
      <c r="K20" s="484">
        <f>J20/$L$3</f>
        <v>2739067.0553935859</v>
      </c>
      <c r="L20" s="400">
        <v>0.06</v>
      </c>
      <c r="M20" s="620"/>
      <c r="N20" s="621"/>
      <c r="O20" s="621"/>
      <c r="P20" s="621"/>
    </row>
    <row r="21" spans="2:16" x14ac:dyDescent="0.2">
      <c r="B21" s="475">
        <v>42153</v>
      </c>
      <c r="C21" s="473" t="s">
        <v>303</v>
      </c>
      <c r="D21" s="463" t="s">
        <v>467</v>
      </c>
      <c r="E21" s="468" t="s">
        <v>6</v>
      </c>
      <c r="F21" s="468" t="s">
        <v>304</v>
      </c>
      <c r="G21" s="478" t="s">
        <v>47</v>
      </c>
      <c r="H21" s="485">
        <v>2280</v>
      </c>
      <c r="I21" s="485">
        <v>10000</v>
      </c>
      <c r="J21" s="485">
        <v>60000000</v>
      </c>
      <c r="K21" s="484">
        <f>J21/$L$3</f>
        <v>8746355.6851311941</v>
      </c>
      <c r="L21" s="400">
        <v>5.2499999999999998E-2</v>
      </c>
      <c r="M21" s="620"/>
      <c r="N21" s="621"/>
      <c r="O21" s="621"/>
      <c r="P21" s="621"/>
    </row>
    <row r="22" spans="2:16" x14ac:dyDescent="0.2">
      <c r="B22" s="465">
        <v>42170</v>
      </c>
      <c r="C22" s="468" t="s">
        <v>303</v>
      </c>
      <c r="D22" s="463" t="s">
        <v>468</v>
      </c>
      <c r="E22" s="468" t="s">
        <v>6</v>
      </c>
      <c r="F22" s="468" t="s">
        <v>304</v>
      </c>
      <c r="G22" s="478" t="s">
        <v>3</v>
      </c>
      <c r="H22" s="485">
        <v>2880</v>
      </c>
      <c r="I22" s="485">
        <v>10000</v>
      </c>
      <c r="J22" s="485">
        <v>56000000</v>
      </c>
      <c r="K22" s="484">
        <f>J22/$L$3</f>
        <v>8163265.3061224483</v>
      </c>
      <c r="L22" s="400">
        <v>7.0999999999999994E-2</v>
      </c>
      <c r="M22" s="620"/>
      <c r="N22" s="621"/>
      <c r="O22" s="621"/>
      <c r="P22" s="621"/>
    </row>
    <row r="23" spans="2:16" x14ac:dyDescent="0.2">
      <c r="B23" s="465">
        <v>42172</v>
      </c>
      <c r="C23" s="468" t="s">
        <v>307</v>
      </c>
      <c r="D23" s="463" t="s">
        <v>463</v>
      </c>
      <c r="E23" s="468" t="s">
        <v>6</v>
      </c>
      <c r="F23" s="468" t="s">
        <v>306</v>
      </c>
      <c r="G23" s="478" t="s">
        <v>8</v>
      </c>
      <c r="H23" s="485">
        <v>290</v>
      </c>
      <c r="I23" s="485">
        <v>10000</v>
      </c>
      <c r="J23" s="485">
        <v>7000000</v>
      </c>
      <c r="K23" s="484">
        <f>J23</f>
        <v>7000000</v>
      </c>
      <c r="L23" s="400">
        <v>0.03</v>
      </c>
      <c r="M23" s="620"/>
      <c r="N23" s="621"/>
      <c r="O23" s="621"/>
      <c r="P23" s="621"/>
    </row>
    <row r="24" spans="2:16" x14ac:dyDescent="0.2">
      <c r="B24" s="814">
        <v>42179</v>
      </c>
      <c r="C24" s="811" t="s">
        <v>303</v>
      </c>
      <c r="D24" s="803" t="s">
        <v>469</v>
      </c>
      <c r="E24" s="468" t="s">
        <v>238</v>
      </c>
      <c r="F24" s="468" t="s">
        <v>304</v>
      </c>
      <c r="G24" s="478" t="s">
        <v>4</v>
      </c>
      <c r="H24" s="485">
        <v>1440</v>
      </c>
      <c r="I24" s="485">
        <v>10000</v>
      </c>
      <c r="J24" s="485">
        <v>21000000</v>
      </c>
      <c r="K24" s="484">
        <f>J24/$L$3</f>
        <v>3061224.4897959181</v>
      </c>
      <c r="L24" s="400">
        <v>5.5E-2</v>
      </c>
      <c r="M24" s="620"/>
      <c r="N24" s="621"/>
      <c r="O24" s="621"/>
      <c r="P24" s="621"/>
    </row>
    <row r="25" spans="2:16" x14ac:dyDescent="0.2">
      <c r="B25" s="818"/>
      <c r="C25" s="812"/>
      <c r="D25" s="804"/>
      <c r="E25" s="468" t="s">
        <v>245</v>
      </c>
      <c r="F25" s="468" t="s">
        <v>304</v>
      </c>
      <c r="G25" s="478" t="s">
        <v>4</v>
      </c>
      <c r="H25" s="485">
        <v>1800</v>
      </c>
      <c r="I25" s="485">
        <v>10000</v>
      </c>
      <c r="J25" s="485">
        <v>21000000</v>
      </c>
      <c r="K25" s="484">
        <f>J25/$L$3</f>
        <v>3061224.4897959181</v>
      </c>
      <c r="L25" s="400">
        <v>0.06</v>
      </c>
      <c r="M25" s="620"/>
      <c r="N25" s="621"/>
      <c r="O25" s="621"/>
      <c r="P25" s="621"/>
    </row>
    <row r="26" spans="2:16" x14ac:dyDescent="0.2">
      <c r="B26" s="818"/>
      <c r="C26" s="812"/>
      <c r="D26" s="804"/>
      <c r="E26" s="468" t="s">
        <v>247</v>
      </c>
      <c r="F26" s="468" t="s">
        <v>304</v>
      </c>
      <c r="G26" s="478" t="s">
        <v>4</v>
      </c>
      <c r="H26" s="485">
        <v>2160</v>
      </c>
      <c r="I26" s="485">
        <v>10000</v>
      </c>
      <c r="J26" s="485">
        <v>20000000</v>
      </c>
      <c r="K26" s="484">
        <f>J26/$L$3</f>
        <v>2915451.8950437317</v>
      </c>
      <c r="L26" s="400">
        <v>6.5000000000000002E-2</v>
      </c>
      <c r="M26" s="620"/>
      <c r="N26" s="621"/>
      <c r="O26" s="621"/>
      <c r="P26" s="621"/>
    </row>
    <row r="27" spans="2:16" x14ac:dyDescent="0.2">
      <c r="B27" s="815"/>
      <c r="C27" s="813"/>
      <c r="D27" s="805"/>
      <c r="E27" s="468" t="s">
        <v>251</v>
      </c>
      <c r="F27" s="468" t="s">
        <v>304</v>
      </c>
      <c r="G27" s="478" t="s">
        <v>4</v>
      </c>
      <c r="H27" s="485">
        <v>3240</v>
      </c>
      <c r="I27" s="485">
        <v>10000</v>
      </c>
      <c r="J27" s="485">
        <v>65420000</v>
      </c>
      <c r="K27" s="484">
        <f>J27/$L$3</f>
        <v>9536443.1486880463</v>
      </c>
      <c r="L27" s="400">
        <v>6.7500000000000004E-2</v>
      </c>
      <c r="M27" s="620"/>
      <c r="N27" s="621"/>
      <c r="O27" s="621"/>
      <c r="P27" s="621"/>
    </row>
    <row r="28" spans="2:16" x14ac:dyDescent="0.2">
      <c r="B28" s="814">
        <v>42213</v>
      </c>
      <c r="C28" s="811" t="s">
        <v>303</v>
      </c>
      <c r="D28" s="803" t="s">
        <v>471</v>
      </c>
      <c r="E28" s="468" t="s">
        <v>238</v>
      </c>
      <c r="F28" s="468" t="s">
        <v>306</v>
      </c>
      <c r="G28" s="478" t="s">
        <v>50</v>
      </c>
      <c r="H28" s="485">
        <v>1080</v>
      </c>
      <c r="I28" s="485">
        <v>10000</v>
      </c>
      <c r="J28" s="485">
        <v>1300000</v>
      </c>
      <c r="K28" s="484">
        <f t="shared" ref="K28:K30" si="0">J28</f>
        <v>1300000</v>
      </c>
      <c r="L28" s="400">
        <v>0.04</v>
      </c>
      <c r="M28" s="620"/>
      <c r="N28" s="621"/>
      <c r="O28" s="621"/>
      <c r="P28" s="621"/>
    </row>
    <row r="29" spans="2:16" ht="12.75" customHeight="1" x14ac:dyDescent="0.2">
      <c r="B29" s="818"/>
      <c r="C29" s="812"/>
      <c r="D29" s="804"/>
      <c r="E29" s="468" t="s">
        <v>245</v>
      </c>
      <c r="F29" s="468" t="s">
        <v>306</v>
      </c>
      <c r="G29" s="478" t="s">
        <v>50</v>
      </c>
      <c r="H29" s="485">
        <v>1440</v>
      </c>
      <c r="I29" s="485">
        <v>10000</v>
      </c>
      <c r="J29" s="485">
        <v>1300000</v>
      </c>
      <c r="K29" s="484">
        <f t="shared" si="0"/>
        <v>1300000</v>
      </c>
      <c r="L29" s="400">
        <v>4.4999999999999998E-2</v>
      </c>
      <c r="M29" s="620"/>
      <c r="N29" s="621"/>
      <c r="O29" s="621"/>
      <c r="P29" s="621"/>
    </row>
    <row r="30" spans="2:16" x14ac:dyDescent="0.2">
      <c r="B30" s="815"/>
      <c r="C30" s="813"/>
      <c r="D30" s="805"/>
      <c r="E30" s="468" t="s">
        <v>247</v>
      </c>
      <c r="F30" s="468" t="s">
        <v>306</v>
      </c>
      <c r="G30" s="478" t="s">
        <v>50</v>
      </c>
      <c r="H30" s="485">
        <v>1800</v>
      </c>
      <c r="I30" s="485">
        <v>10000</v>
      </c>
      <c r="J30" s="485">
        <v>1400000</v>
      </c>
      <c r="K30" s="484">
        <f t="shared" si="0"/>
        <v>1400000</v>
      </c>
      <c r="L30" s="400">
        <v>0.05</v>
      </c>
      <c r="M30" s="620"/>
      <c r="N30" s="621"/>
      <c r="O30" s="621"/>
      <c r="P30" s="621"/>
    </row>
    <row r="31" spans="2:16" x14ac:dyDescent="0.2">
      <c r="B31" s="475">
        <v>42215</v>
      </c>
      <c r="C31" s="473" t="s">
        <v>303</v>
      </c>
      <c r="D31" s="470" t="s">
        <v>472</v>
      </c>
      <c r="E31" s="468" t="s">
        <v>6</v>
      </c>
      <c r="F31" s="468" t="s">
        <v>304</v>
      </c>
      <c r="G31" s="478" t="s">
        <v>50</v>
      </c>
      <c r="H31" s="485">
        <v>2880</v>
      </c>
      <c r="I31" s="485">
        <v>10000</v>
      </c>
      <c r="J31" s="485">
        <v>55680000</v>
      </c>
      <c r="K31" s="484">
        <f>J31/$L$3</f>
        <v>8116618.0758017488</v>
      </c>
      <c r="L31" s="400">
        <v>7.0999999999999994E-2</v>
      </c>
      <c r="M31" s="620"/>
      <c r="N31" s="621"/>
      <c r="O31" s="621"/>
      <c r="P31" s="621"/>
    </row>
    <row r="32" spans="2:16" x14ac:dyDescent="0.2">
      <c r="B32" s="475">
        <v>42229</v>
      </c>
      <c r="C32" s="473" t="s">
        <v>317</v>
      </c>
      <c r="D32" s="470" t="s">
        <v>473</v>
      </c>
      <c r="E32" s="468" t="s">
        <v>6</v>
      </c>
      <c r="F32" s="468" t="s">
        <v>304</v>
      </c>
      <c r="G32" s="478" t="s">
        <v>3</v>
      </c>
      <c r="H32" s="485">
        <v>2520</v>
      </c>
      <c r="I32" s="485">
        <v>10000</v>
      </c>
      <c r="J32" s="485">
        <v>38400000</v>
      </c>
      <c r="K32" s="484">
        <f>J32/$L$3</f>
        <v>5597667.6384839648</v>
      </c>
      <c r="L32" s="400">
        <v>0.06</v>
      </c>
      <c r="M32" s="620"/>
      <c r="N32" s="621"/>
      <c r="O32" s="621"/>
      <c r="P32" s="621"/>
    </row>
    <row r="33" spans="2:16" x14ac:dyDescent="0.2">
      <c r="B33" s="814">
        <v>42251</v>
      </c>
      <c r="C33" s="811" t="s">
        <v>303</v>
      </c>
      <c r="D33" s="803" t="s">
        <v>475</v>
      </c>
      <c r="E33" s="481" t="s">
        <v>238</v>
      </c>
      <c r="F33" s="481" t="s">
        <v>304</v>
      </c>
      <c r="G33" s="478" t="s">
        <v>47</v>
      </c>
      <c r="H33" s="485">
        <v>1800</v>
      </c>
      <c r="I33" s="485">
        <v>10000</v>
      </c>
      <c r="J33" s="485">
        <v>15000000</v>
      </c>
      <c r="K33" s="484">
        <f>J33/$L$3</f>
        <v>2186588.9212827985</v>
      </c>
      <c r="L33" s="400">
        <v>4.4999999999999998E-2</v>
      </c>
      <c r="M33" s="620"/>
      <c r="N33" s="621"/>
      <c r="O33" s="621"/>
      <c r="P33" s="621"/>
    </row>
    <row r="34" spans="2:16" x14ac:dyDescent="0.2">
      <c r="B34" s="815"/>
      <c r="C34" s="813"/>
      <c r="D34" s="805"/>
      <c r="E34" s="481" t="s">
        <v>245</v>
      </c>
      <c r="F34" s="481" t="s">
        <v>304</v>
      </c>
      <c r="G34" s="478" t="s">
        <v>47</v>
      </c>
      <c r="H34" s="485">
        <v>2160</v>
      </c>
      <c r="I34" s="485">
        <v>10000</v>
      </c>
      <c r="J34" s="485">
        <v>15000000</v>
      </c>
      <c r="K34" s="484">
        <f>J34/$L$3</f>
        <v>2186588.9212827985</v>
      </c>
      <c r="L34" s="400">
        <v>4.7500000000000001E-2</v>
      </c>
      <c r="M34" s="620"/>
      <c r="N34" s="621"/>
      <c r="O34" s="621"/>
      <c r="P34" s="621"/>
    </row>
    <row r="35" spans="2:16" x14ac:dyDescent="0.2">
      <c r="B35" s="519">
        <v>42257</v>
      </c>
      <c r="C35" s="517" t="s">
        <v>317</v>
      </c>
      <c r="D35" s="523" t="s">
        <v>492</v>
      </c>
      <c r="E35" s="525" t="s">
        <v>6</v>
      </c>
      <c r="F35" s="525" t="s">
        <v>304</v>
      </c>
      <c r="G35" s="478" t="s">
        <v>206</v>
      </c>
      <c r="H35" s="485">
        <v>2520</v>
      </c>
      <c r="I35" s="485">
        <v>100000</v>
      </c>
      <c r="J35" s="485">
        <v>137200000</v>
      </c>
      <c r="K35" s="484">
        <f>J35/$L$3</f>
        <v>20000000</v>
      </c>
      <c r="L35" s="400">
        <v>5.2499999999999998E-2</v>
      </c>
      <c r="M35" s="620"/>
      <c r="N35" s="621"/>
      <c r="O35" s="621"/>
      <c r="P35" s="621"/>
    </row>
    <row r="36" spans="2:16" x14ac:dyDescent="0.2">
      <c r="B36" s="519">
        <v>42261</v>
      </c>
      <c r="C36" s="517" t="s">
        <v>303</v>
      </c>
      <c r="D36" s="523" t="s">
        <v>493</v>
      </c>
      <c r="E36" s="525" t="s">
        <v>6</v>
      </c>
      <c r="F36" s="525" t="s">
        <v>494</v>
      </c>
      <c r="G36" s="478">
        <v>0</v>
      </c>
      <c r="H36" s="485">
        <v>14</v>
      </c>
      <c r="I36" s="485">
        <v>0</v>
      </c>
      <c r="J36" s="485">
        <v>25483572</v>
      </c>
      <c r="K36" s="484">
        <f>(+J36*$K$3)/$L$3</f>
        <v>7710749.3773994176</v>
      </c>
      <c r="L36" s="400">
        <v>0</v>
      </c>
      <c r="M36" s="620"/>
      <c r="N36" s="621"/>
      <c r="O36" s="621"/>
      <c r="P36" s="621"/>
    </row>
    <row r="37" spans="2:16" x14ac:dyDescent="0.2">
      <c r="B37" s="475">
        <v>42262</v>
      </c>
      <c r="C37" s="479" t="s">
        <v>303</v>
      </c>
      <c r="D37" s="480" t="s">
        <v>476</v>
      </c>
      <c r="E37" s="481" t="s">
        <v>6</v>
      </c>
      <c r="F37" s="481" t="s">
        <v>306</v>
      </c>
      <c r="G37" s="478" t="s">
        <v>86</v>
      </c>
      <c r="H37" s="485">
        <v>2160</v>
      </c>
      <c r="I37" s="485">
        <v>1000</v>
      </c>
      <c r="J37" s="485">
        <v>2000000</v>
      </c>
      <c r="K37" s="484">
        <f>+J37</f>
        <v>2000000</v>
      </c>
      <c r="L37" s="400">
        <v>5.5E-2</v>
      </c>
      <c r="M37" s="620"/>
      <c r="N37" s="621"/>
      <c r="O37" s="621"/>
      <c r="P37" s="621"/>
    </row>
    <row r="38" spans="2:16" x14ac:dyDescent="0.2">
      <c r="B38" s="814">
        <v>42264</v>
      </c>
      <c r="C38" s="811" t="s">
        <v>303</v>
      </c>
      <c r="D38" s="803" t="s">
        <v>477</v>
      </c>
      <c r="E38" s="481" t="s">
        <v>238</v>
      </c>
      <c r="F38" s="481" t="s">
        <v>304</v>
      </c>
      <c r="G38" s="478" t="s">
        <v>86</v>
      </c>
      <c r="H38" s="485">
        <v>1080</v>
      </c>
      <c r="I38" s="485">
        <v>10000</v>
      </c>
      <c r="J38" s="485">
        <v>20000000</v>
      </c>
      <c r="K38" s="484">
        <f t="shared" ref="K38:K49" si="1">J38/$L$3</f>
        <v>2915451.8950437317</v>
      </c>
      <c r="L38" s="400">
        <v>0.05</v>
      </c>
      <c r="M38" s="620"/>
      <c r="N38" s="621"/>
      <c r="O38" s="621"/>
      <c r="P38" s="621"/>
    </row>
    <row r="39" spans="2:16" x14ac:dyDescent="0.2">
      <c r="B39" s="815"/>
      <c r="C39" s="813"/>
      <c r="D39" s="805"/>
      <c r="E39" s="481" t="s">
        <v>245</v>
      </c>
      <c r="F39" s="481" t="s">
        <v>304</v>
      </c>
      <c r="G39" s="478" t="s">
        <v>86</v>
      </c>
      <c r="H39" s="485">
        <v>2160</v>
      </c>
      <c r="I39" s="485">
        <v>10000</v>
      </c>
      <c r="J39" s="485">
        <v>21760000</v>
      </c>
      <c r="K39" s="484">
        <f t="shared" si="1"/>
        <v>3172011.6618075799</v>
      </c>
      <c r="L39" s="400">
        <v>5.5E-2</v>
      </c>
      <c r="M39" s="620"/>
      <c r="N39" s="621"/>
      <c r="O39" s="621"/>
      <c r="P39" s="621"/>
    </row>
    <row r="40" spans="2:16" x14ac:dyDescent="0.2">
      <c r="B40" s="504">
        <v>42272</v>
      </c>
      <c r="C40" s="502" t="s">
        <v>317</v>
      </c>
      <c r="D40" s="501" t="s">
        <v>478</v>
      </c>
      <c r="E40" s="499" t="s">
        <v>6</v>
      </c>
      <c r="F40" s="499" t="s">
        <v>304</v>
      </c>
      <c r="G40" s="478" t="s">
        <v>3</v>
      </c>
      <c r="H40" s="485">
        <v>2520</v>
      </c>
      <c r="I40" s="485">
        <v>10000</v>
      </c>
      <c r="J40" s="485">
        <v>35000000</v>
      </c>
      <c r="K40" s="484">
        <f t="shared" si="1"/>
        <v>5102040.8163265307</v>
      </c>
      <c r="L40" s="400">
        <v>0.06</v>
      </c>
      <c r="M40" s="620"/>
      <c r="N40" s="621"/>
      <c r="O40" s="621"/>
      <c r="P40" s="621"/>
    </row>
    <row r="41" spans="2:16" x14ac:dyDescent="0.2">
      <c r="B41" s="814">
        <v>42276</v>
      </c>
      <c r="C41" s="811" t="s">
        <v>317</v>
      </c>
      <c r="D41" s="803" t="s">
        <v>497</v>
      </c>
      <c r="E41" s="525" t="s">
        <v>238</v>
      </c>
      <c r="F41" s="525" t="s">
        <v>304</v>
      </c>
      <c r="G41" s="478" t="s">
        <v>47</v>
      </c>
      <c r="H41" s="485">
        <v>1080</v>
      </c>
      <c r="I41" s="485">
        <v>10000</v>
      </c>
      <c r="J41" s="485">
        <v>40000000</v>
      </c>
      <c r="K41" s="484">
        <f t="shared" si="1"/>
        <v>5830903.7900874633</v>
      </c>
      <c r="L41" s="400">
        <v>2.5000000000000001E-2</v>
      </c>
      <c r="M41" s="620"/>
      <c r="N41" s="621"/>
      <c r="O41" s="621"/>
      <c r="P41" s="621"/>
    </row>
    <row r="42" spans="2:16" x14ac:dyDescent="0.2">
      <c r="B42" s="815"/>
      <c r="C42" s="813"/>
      <c r="D42" s="805"/>
      <c r="E42" s="525" t="s">
        <v>245</v>
      </c>
      <c r="F42" s="525" t="s">
        <v>304</v>
      </c>
      <c r="G42" s="478" t="s">
        <v>47</v>
      </c>
      <c r="H42" s="485">
        <v>2520</v>
      </c>
      <c r="I42" s="485">
        <v>10000</v>
      </c>
      <c r="J42" s="485">
        <v>130000000</v>
      </c>
      <c r="K42" s="484">
        <f t="shared" si="1"/>
        <v>18950437.317784257</v>
      </c>
      <c r="L42" s="400">
        <v>3.5000000000000003E-2</v>
      </c>
      <c r="M42" s="620"/>
      <c r="N42" s="621"/>
      <c r="O42" s="621"/>
      <c r="P42" s="621"/>
    </row>
    <row r="43" spans="2:16" x14ac:dyDescent="0.2">
      <c r="B43" s="814">
        <v>42277</v>
      </c>
      <c r="C43" s="811" t="s">
        <v>317</v>
      </c>
      <c r="D43" s="803" t="s">
        <v>498</v>
      </c>
      <c r="E43" s="499" t="s">
        <v>238</v>
      </c>
      <c r="F43" s="499" t="s">
        <v>304</v>
      </c>
      <c r="G43" s="478" t="s">
        <v>47</v>
      </c>
      <c r="H43" s="485">
        <v>1800</v>
      </c>
      <c r="I43" s="485">
        <v>10000</v>
      </c>
      <c r="J43" s="485">
        <v>40000000</v>
      </c>
      <c r="K43" s="484">
        <f t="shared" si="1"/>
        <v>5830903.7900874633</v>
      </c>
      <c r="L43" s="400">
        <v>0.03</v>
      </c>
      <c r="M43" s="620"/>
      <c r="N43" s="621"/>
      <c r="O43" s="621"/>
      <c r="P43" s="621"/>
    </row>
    <row r="44" spans="2:16" x14ac:dyDescent="0.2">
      <c r="B44" s="815"/>
      <c r="C44" s="813"/>
      <c r="D44" s="805"/>
      <c r="E44" s="499" t="s">
        <v>245</v>
      </c>
      <c r="F44" s="499" t="s">
        <v>304</v>
      </c>
      <c r="G44" s="478" t="s">
        <v>47</v>
      </c>
      <c r="H44" s="485">
        <v>2520</v>
      </c>
      <c r="I44" s="485">
        <v>10000</v>
      </c>
      <c r="J44" s="485">
        <v>130000000</v>
      </c>
      <c r="K44" s="484">
        <f t="shared" si="1"/>
        <v>18950437.317784257</v>
      </c>
      <c r="L44" s="400">
        <v>3.5000000000000003E-2</v>
      </c>
      <c r="M44" s="620"/>
      <c r="N44" s="621"/>
      <c r="O44" s="621"/>
      <c r="P44" s="621"/>
    </row>
    <row r="45" spans="2:16" ht="15.75" customHeight="1" x14ac:dyDescent="0.2">
      <c r="B45" s="814">
        <v>42297</v>
      </c>
      <c r="C45" s="825" t="s">
        <v>305</v>
      </c>
      <c r="D45" s="803" t="s">
        <v>480</v>
      </c>
      <c r="E45" s="508" t="s">
        <v>238</v>
      </c>
      <c r="F45" s="508" t="s">
        <v>304</v>
      </c>
      <c r="G45" s="478" t="s">
        <v>8</v>
      </c>
      <c r="H45" s="528">
        <v>340</v>
      </c>
      <c r="I45" s="528">
        <v>5000</v>
      </c>
      <c r="J45" s="528">
        <v>24000000</v>
      </c>
      <c r="K45" s="484">
        <f t="shared" si="1"/>
        <v>3498542.2740524779</v>
      </c>
      <c r="L45" s="400">
        <v>0.03</v>
      </c>
      <c r="M45" s="620"/>
      <c r="N45" s="621"/>
      <c r="O45" s="621"/>
      <c r="P45" s="621"/>
    </row>
    <row r="46" spans="2:16" x14ac:dyDescent="0.2">
      <c r="B46" s="818"/>
      <c r="C46" s="826"/>
      <c r="D46" s="804"/>
      <c r="E46" s="508" t="s">
        <v>245</v>
      </c>
      <c r="F46" s="508" t="s">
        <v>304</v>
      </c>
      <c r="G46" s="478" t="s">
        <v>57</v>
      </c>
      <c r="H46" s="528">
        <v>735</v>
      </c>
      <c r="I46" s="528">
        <v>5000</v>
      </c>
      <c r="J46" s="528">
        <v>24000000</v>
      </c>
      <c r="K46" s="484">
        <f t="shared" si="1"/>
        <v>3498542.2740524779</v>
      </c>
      <c r="L46" s="400">
        <v>4.2000000000000003E-2</v>
      </c>
      <c r="M46" s="620"/>
      <c r="N46" s="621"/>
      <c r="O46" s="621"/>
      <c r="P46" s="621"/>
    </row>
    <row r="47" spans="2:16" x14ac:dyDescent="0.2">
      <c r="B47" s="818"/>
      <c r="C47" s="826"/>
      <c r="D47" s="804"/>
      <c r="E47" s="508" t="s">
        <v>247</v>
      </c>
      <c r="F47" s="508" t="s">
        <v>304</v>
      </c>
      <c r="G47" s="478" t="s">
        <v>57</v>
      </c>
      <c r="H47" s="528">
        <v>1100</v>
      </c>
      <c r="I47" s="528">
        <v>5000</v>
      </c>
      <c r="J47" s="528">
        <v>32000000</v>
      </c>
      <c r="K47" s="484">
        <f t="shared" si="1"/>
        <v>4664723.0320699709</v>
      </c>
      <c r="L47" s="400">
        <v>4.8500000000000001E-2</v>
      </c>
      <c r="M47" s="620"/>
      <c r="N47" s="621"/>
      <c r="O47" s="621"/>
      <c r="P47" s="621"/>
    </row>
    <row r="48" spans="2:16" x14ac:dyDescent="0.2">
      <c r="B48" s="818"/>
      <c r="C48" s="826"/>
      <c r="D48" s="804"/>
      <c r="E48" s="508" t="s">
        <v>251</v>
      </c>
      <c r="F48" s="508" t="s">
        <v>304</v>
      </c>
      <c r="G48" s="478" t="s">
        <v>57</v>
      </c>
      <c r="H48" s="528">
        <v>1465</v>
      </c>
      <c r="I48" s="528">
        <v>5000</v>
      </c>
      <c r="J48" s="528">
        <v>40000000</v>
      </c>
      <c r="K48" s="484">
        <f t="shared" si="1"/>
        <v>5830903.7900874633</v>
      </c>
      <c r="L48" s="400">
        <v>5.3999999999999999E-2</v>
      </c>
      <c r="M48" s="620"/>
      <c r="N48" s="621"/>
      <c r="O48" s="621"/>
      <c r="P48" s="621"/>
    </row>
    <row r="49" spans="2:16" x14ac:dyDescent="0.2">
      <c r="B49" s="815"/>
      <c r="C49" s="827"/>
      <c r="D49" s="805"/>
      <c r="E49" s="508" t="s">
        <v>252</v>
      </c>
      <c r="F49" s="508" t="s">
        <v>304</v>
      </c>
      <c r="G49" s="478" t="s">
        <v>57</v>
      </c>
      <c r="H49" s="528">
        <v>1831</v>
      </c>
      <c r="I49" s="528">
        <v>5000</v>
      </c>
      <c r="J49" s="528">
        <v>40000000</v>
      </c>
      <c r="K49" s="484">
        <f t="shared" si="1"/>
        <v>5830903.7900874633</v>
      </c>
      <c r="L49" s="400">
        <v>5.9499999999999997E-2</v>
      </c>
      <c r="M49" s="620"/>
      <c r="N49" s="621"/>
      <c r="O49" s="621"/>
      <c r="P49" s="621"/>
    </row>
    <row r="50" spans="2:16" x14ac:dyDescent="0.2">
      <c r="B50" s="513">
        <v>42305</v>
      </c>
      <c r="C50" s="530" t="s">
        <v>303</v>
      </c>
      <c r="D50" s="509" t="s">
        <v>481</v>
      </c>
      <c r="E50" s="508" t="s">
        <v>6</v>
      </c>
      <c r="F50" s="508" t="s">
        <v>306</v>
      </c>
      <c r="G50" s="478" t="s">
        <v>57</v>
      </c>
      <c r="H50" s="528">
        <v>1080</v>
      </c>
      <c r="I50" s="528">
        <v>1000</v>
      </c>
      <c r="J50" s="528">
        <v>3000000</v>
      </c>
      <c r="K50" s="529">
        <f>+J50</f>
        <v>3000000</v>
      </c>
      <c r="L50" s="400">
        <v>0.03</v>
      </c>
      <c r="M50" s="620"/>
      <c r="N50" s="621"/>
      <c r="O50" s="621"/>
      <c r="P50" s="621"/>
    </row>
    <row r="51" spans="2:16" x14ac:dyDescent="0.2">
      <c r="B51" s="814">
        <v>42306</v>
      </c>
      <c r="C51" s="811" t="s">
        <v>303</v>
      </c>
      <c r="D51" s="803" t="s">
        <v>482</v>
      </c>
      <c r="E51" s="508" t="s">
        <v>238</v>
      </c>
      <c r="F51" s="508" t="s">
        <v>304</v>
      </c>
      <c r="G51" s="478" t="s">
        <v>4</v>
      </c>
      <c r="H51" s="528">
        <v>1753</v>
      </c>
      <c r="I51" s="528">
        <v>10000</v>
      </c>
      <c r="J51" s="528">
        <v>104400000</v>
      </c>
      <c r="K51" s="484">
        <f>J51/$L$3</f>
        <v>15218658.892128279</v>
      </c>
      <c r="L51" s="400">
        <v>4.0500000000000001E-2</v>
      </c>
      <c r="M51" s="620"/>
      <c r="N51" s="621"/>
      <c r="O51" s="621"/>
      <c r="P51" s="621"/>
    </row>
    <row r="52" spans="2:16" x14ac:dyDescent="0.2">
      <c r="B52" s="815"/>
      <c r="C52" s="813"/>
      <c r="D52" s="805"/>
      <c r="E52" s="508" t="s">
        <v>245</v>
      </c>
      <c r="F52" s="508" t="s">
        <v>304</v>
      </c>
      <c r="G52" s="478" t="s">
        <v>4</v>
      </c>
      <c r="H52" s="528">
        <v>2833</v>
      </c>
      <c r="I52" s="528">
        <v>10000</v>
      </c>
      <c r="J52" s="528">
        <v>591600000</v>
      </c>
      <c r="K52" s="484">
        <f>J52/$L$3</f>
        <v>86239067.055393577</v>
      </c>
      <c r="L52" s="400">
        <v>4.8500000000000001E-2</v>
      </c>
      <c r="M52" s="620"/>
      <c r="N52" s="621"/>
      <c r="O52" s="621"/>
      <c r="P52" s="621"/>
    </row>
    <row r="53" spans="2:16" x14ac:dyDescent="0.2">
      <c r="B53" s="512">
        <v>42307</v>
      </c>
      <c r="C53" s="511" t="s">
        <v>303</v>
      </c>
      <c r="D53" s="510" t="s">
        <v>483</v>
      </c>
      <c r="E53" s="508" t="s">
        <v>6</v>
      </c>
      <c r="F53" s="508" t="s">
        <v>304</v>
      </c>
      <c r="G53" s="478" t="s">
        <v>57</v>
      </c>
      <c r="H53" s="528">
        <v>2520</v>
      </c>
      <c r="I53" s="528">
        <v>1000</v>
      </c>
      <c r="J53" s="528">
        <v>84000000</v>
      </c>
      <c r="K53" s="484">
        <f>J53/$L$3</f>
        <v>12244897.959183672</v>
      </c>
      <c r="L53" s="400">
        <v>5.8999999999999997E-2</v>
      </c>
      <c r="M53" s="620"/>
      <c r="N53" s="621"/>
      <c r="O53" s="621"/>
      <c r="P53" s="621"/>
    </row>
    <row r="54" spans="2:16" x14ac:dyDescent="0.2">
      <c r="B54" s="519">
        <v>42338</v>
      </c>
      <c r="C54" s="517" t="s">
        <v>303</v>
      </c>
      <c r="D54" s="523" t="s">
        <v>484</v>
      </c>
      <c r="E54" s="525" t="s">
        <v>6</v>
      </c>
      <c r="F54" s="525" t="s">
        <v>306</v>
      </c>
      <c r="G54" s="478" t="s">
        <v>3</v>
      </c>
      <c r="H54" s="528">
        <v>2160</v>
      </c>
      <c r="I54" s="528">
        <v>1000</v>
      </c>
      <c r="J54" s="528">
        <v>700000</v>
      </c>
      <c r="K54" s="529">
        <f>+J54</f>
        <v>700000</v>
      </c>
      <c r="L54" s="400">
        <v>0.03</v>
      </c>
      <c r="M54" s="620"/>
      <c r="N54" s="621"/>
      <c r="O54" s="621"/>
      <c r="P54" s="621"/>
    </row>
    <row r="55" spans="2:16" x14ac:dyDescent="0.2">
      <c r="B55" s="519">
        <v>42345</v>
      </c>
      <c r="C55" s="517" t="s">
        <v>303</v>
      </c>
      <c r="D55" s="523" t="s">
        <v>499</v>
      </c>
      <c r="E55" s="525" t="s">
        <v>6</v>
      </c>
      <c r="F55" s="525" t="s">
        <v>304</v>
      </c>
      <c r="G55" s="478" t="s">
        <v>279</v>
      </c>
      <c r="H55" s="528">
        <v>11</v>
      </c>
      <c r="I55" s="528">
        <v>10001</v>
      </c>
      <c r="J55" s="528">
        <v>70700000</v>
      </c>
      <c r="K55" s="484">
        <f>J55/$L$3</f>
        <v>10306122.448979592</v>
      </c>
      <c r="L55" s="400">
        <v>0</v>
      </c>
      <c r="M55" s="620"/>
      <c r="N55" s="621"/>
      <c r="O55" s="621"/>
      <c r="P55" s="621"/>
    </row>
    <row r="56" spans="2:16" x14ac:dyDescent="0.2">
      <c r="B56" s="512">
        <v>42345</v>
      </c>
      <c r="C56" s="511" t="s">
        <v>303</v>
      </c>
      <c r="D56" s="510" t="s">
        <v>499</v>
      </c>
      <c r="E56" s="508" t="s">
        <v>6</v>
      </c>
      <c r="F56" s="508" t="s">
        <v>306</v>
      </c>
      <c r="G56" s="478" t="s">
        <v>279</v>
      </c>
      <c r="H56" s="528">
        <v>11</v>
      </c>
      <c r="I56" s="528">
        <v>10002</v>
      </c>
      <c r="J56" s="528">
        <v>40000000</v>
      </c>
      <c r="K56" s="529">
        <f>+J56</f>
        <v>40000000</v>
      </c>
      <c r="L56" s="400">
        <v>0</v>
      </c>
      <c r="M56" s="620"/>
      <c r="N56" s="621"/>
      <c r="O56" s="621"/>
      <c r="P56" s="621"/>
    </row>
    <row r="57" spans="2:16" x14ac:dyDescent="0.2">
      <c r="B57" s="814">
        <v>42346</v>
      </c>
      <c r="C57" s="811" t="s">
        <v>305</v>
      </c>
      <c r="D57" s="803" t="s">
        <v>485</v>
      </c>
      <c r="E57" s="508" t="s">
        <v>238</v>
      </c>
      <c r="F57" s="508" t="s">
        <v>304</v>
      </c>
      <c r="G57" s="478" t="s">
        <v>8</v>
      </c>
      <c r="H57" s="528">
        <v>345</v>
      </c>
      <c r="I57" s="528">
        <v>5000</v>
      </c>
      <c r="J57" s="528">
        <v>3300000</v>
      </c>
      <c r="K57" s="484">
        <f>J57/$L$3</f>
        <v>481049.56268221571</v>
      </c>
      <c r="L57" s="400">
        <v>0.04</v>
      </c>
      <c r="M57" s="620"/>
      <c r="N57" s="621"/>
      <c r="O57" s="621"/>
      <c r="P57" s="621"/>
    </row>
    <row r="58" spans="2:16" x14ac:dyDescent="0.2">
      <c r="B58" s="818"/>
      <c r="C58" s="812"/>
      <c r="D58" s="804"/>
      <c r="E58" s="508" t="s">
        <v>245</v>
      </c>
      <c r="F58" s="508" t="s">
        <v>304</v>
      </c>
      <c r="G58" s="478" t="s">
        <v>86</v>
      </c>
      <c r="H58" s="528">
        <v>710</v>
      </c>
      <c r="I58" s="528">
        <v>5000</v>
      </c>
      <c r="J58" s="528">
        <v>3300000</v>
      </c>
      <c r="K58" s="484">
        <f>J58/$L$3</f>
        <v>481049.56268221571</v>
      </c>
      <c r="L58" s="400">
        <v>0.05</v>
      </c>
      <c r="M58" s="620"/>
      <c r="N58" s="621"/>
      <c r="O58" s="621"/>
      <c r="P58" s="621"/>
    </row>
    <row r="59" spans="2:16" x14ac:dyDescent="0.2">
      <c r="B59" s="815"/>
      <c r="C59" s="813"/>
      <c r="D59" s="805"/>
      <c r="E59" s="508" t="s">
        <v>247</v>
      </c>
      <c r="F59" s="508" t="s">
        <v>304</v>
      </c>
      <c r="G59" s="478" t="s">
        <v>86</v>
      </c>
      <c r="H59" s="528">
        <v>2171</v>
      </c>
      <c r="I59" s="528">
        <v>5000</v>
      </c>
      <c r="J59" s="528">
        <v>15400000</v>
      </c>
      <c r="K59" s="484">
        <f>J59/$L$3</f>
        <v>2244897.9591836734</v>
      </c>
      <c r="L59" s="400">
        <v>7.4999999999999997E-2</v>
      </c>
      <c r="M59" s="620"/>
      <c r="N59" s="621"/>
      <c r="O59" s="621"/>
      <c r="P59" s="621"/>
    </row>
    <row r="60" spans="2:16" x14ac:dyDescent="0.2">
      <c r="B60" s="512">
        <v>42347</v>
      </c>
      <c r="C60" s="511" t="s">
        <v>307</v>
      </c>
      <c r="D60" s="510" t="s">
        <v>486</v>
      </c>
      <c r="E60" s="508" t="s">
        <v>6</v>
      </c>
      <c r="F60" s="508" t="s">
        <v>304</v>
      </c>
      <c r="G60" s="478" t="s">
        <v>8</v>
      </c>
      <c r="H60" s="528">
        <v>310</v>
      </c>
      <c r="I60" s="528">
        <v>1000</v>
      </c>
      <c r="J60" s="528">
        <v>20000000</v>
      </c>
      <c r="K60" s="484">
        <f>J60/$L$3</f>
        <v>2915451.8950437317</v>
      </c>
      <c r="L60" s="400">
        <v>0.04</v>
      </c>
      <c r="M60" s="620"/>
      <c r="N60" s="621"/>
      <c r="O60" s="621"/>
      <c r="P60" s="621"/>
    </row>
    <row r="61" spans="2:16" x14ac:dyDescent="0.2">
      <c r="B61" s="814">
        <v>42348</v>
      </c>
      <c r="C61" s="811" t="s">
        <v>307</v>
      </c>
      <c r="D61" s="803" t="s">
        <v>487</v>
      </c>
      <c r="E61" s="508" t="s">
        <v>238</v>
      </c>
      <c r="F61" s="508" t="s">
        <v>306</v>
      </c>
      <c r="G61" s="478" t="s">
        <v>8</v>
      </c>
      <c r="H61" s="528">
        <v>240</v>
      </c>
      <c r="I61" s="528">
        <v>1000</v>
      </c>
      <c r="J61" s="528">
        <v>10000000</v>
      </c>
      <c r="K61" s="529">
        <f t="shared" ref="K61:K62" si="2">+J61</f>
        <v>10000000</v>
      </c>
      <c r="L61" s="400">
        <v>0.02</v>
      </c>
      <c r="M61" s="620"/>
      <c r="N61" s="621"/>
      <c r="O61" s="621"/>
      <c r="P61" s="621"/>
    </row>
    <row r="62" spans="2:16" x14ac:dyDescent="0.2">
      <c r="B62" s="815"/>
      <c r="C62" s="813"/>
      <c r="D62" s="805"/>
      <c r="E62" s="508" t="s">
        <v>245</v>
      </c>
      <c r="F62" s="508" t="s">
        <v>306</v>
      </c>
      <c r="G62" s="478" t="s">
        <v>8</v>
      </c>
      <c r="H62" s="528">
        <v>270</v>
      </c>
      <c r="I62" s="528">
        <v>1000</v>
      </c>
      <c r="J62" s="528">
        <v>10000000</v>
      </c>
      <c r="K62" s="529">
        <f t="shared" si="2"/>
        <v>10000000</v>
      </c>
      <c r="L62" s="400">
        <v>0.02</v>
      </c>
      <c r="M62" s="620"/>
      <c r="N62" s="621"/>
      <c r="O62" s="621"/>
      <c r="P62" s="621"/>
    </row>
    <row r="63" spans="2:16" x14ac:dyDescent="0.2">
      <c r="B63" s="519">
        <v>42356</v>
      </c>
      <c r="C63" s="517" t="s">
        <v>303</v>
      </c>
      <c r="D63" s="523" t="s">
        <v>488</v>
      </c>
      <c r="E63" s="525" t="s">
        <v>6</v>
      </c>
      <c r="F63" s="525" t="s">
        <v>304</v>
      </c>
      <c r="G63" s="478" t="s">
        <v>4</v>
      </c>
      <c r="H63" s="528">
        <v>2160</v>
      </c>
      <c r="I63" s="528">
        <v>10000</v>
      </c>
      <c r="J63" s="528">
        <v>69600000</v>
      </c>
      <c r="K63" s="484">
        <f>J63/$L$3</f>
        <v>10145772.594752187</v>
      </c>
      <c r="L63" s="400">
        <v>5.5E-2</v>
      </c>
      <c r="M63" s="620"/>
      <c r="N63" s="621"/>
      <c r="O63" s="621"/>
      <c r="P63" s="621"/>
    </row>
    <row r="64" spans="2:16" x14ac:dyDescent="0.2">
      <c r="B64" s="519">
        <v>42356</v>
      </c>
      <c r="C64" s="517" t="s">
        <v>303</v>
      </c>
      <c r="D64" s="523" t="s">
        <v>500</v>
      </c>
      <c r="E64" s="525" t="s">
        <v>6</v>
      </c>
      <c r="F64" s="525" t="s">
        <v>306</v>
      </c>
      <c r="G64" s="478" t="s">
        <v>279</v>
      </c>
      <c r="H64" s="528">
        <v>10</v>
      </c>
      <c r="I64" s="528">
        <v>673</v>
      </c>
      <c r="J64" s="528">
        <v>10766057</v>
      </c>
      <c r="K64" s="529">
        <f>+J64</f>
        <v>10766057</v>
      </c>
      <c r="L64" s="400">
        <v>0</v>
      </c>
      <c r="M64" s="620"/>
      <c r="N64" s="621"/>
      <c r="O64" s="621"/>
      <c r="P64" s="621"/>
    </row>
    <row r="65" spans="2:16" x14ac:dyDescent="0.2">
      <c r="B65" s="519">
        <v>42356</v>
      </c>
      <c r="C65" s="517" t="s">
        <v>303</v>
      </c>
      <c r="D65" s="523" t="s">
        <v>501</v>
      </c>
      <c r="E65" s="525" t="s">
        <v>6</v>
      </c>
      <c r="F65" s="525" t="s">
        <v>306</v>
      </c>
      <c r="G65" s="478" t="s">
        <v>279</v>
      </c>
      <c r="H65" s="528">
        <v>11</v>
      </c>
      <c r="I65" s="528">
        <v>100370</v>
      </c>
      <c r="J65" s="528">
        <v>50185310</v>
      </c>
      <c r="K65" s="529">
        <f>+J65</f>
        <v>50185310</v>
      </c>
      <c r="L65" s="400">
        <v>0</v>
      </c>
      <c r="M65" s="620"/>
      <c r="N65" s="621"/>
      <c r="O65" s="621"/>
      <c r="P65" s="621"/>
    </row>
    <row r="66" spans="2:16" x14ac:dyDescent="0.2">
      <c r="B66" s="819">
        <v>42356</v>
      </c>
      <c r="C66" s="811" t="s">
        <v>303</v>
      </c>
      <c r="D66" s="822" t="s">
        <v>489</v>
      </c>
      <c r="E66" s="508" t="s">
        <v>238</v>
      </c>
      <c r="F66" s="508" t="s">
        <v>304</v>
      </c>
      <c r="G66" s="478" t="s">
        <v>4</v>
      </c>
      <c r="H66" s="528">
        <v>2160</v>
      </c>
      <c r="I66" s="528">
        <v>1000</v>
      </c>
      <c r="J66" s="528">
        <v>13920000</v>
      </c>
      <c r="K66" s="484">
        <f t="shared" ref="K66:K72" si="3">J66/$L$3</f>
        <v>2029154.5189504372</v>
      </c>
      <c r="L66" s="400">
        <v>4.7500000000000001E-2</v>
      </c>
      <c r="M66" s="620"/>
      <c r="N66" s="621"/>
      <c r="O66" s="621"/>
      <c r="P66" s="621"/>
    </row>
    <row r="67" spans="2:16" x14ac:dyDescent="0.2">
      <c r="B67" s="820"/>
      <c r="C67" s="812"/>
      <c r="D67" s="823"/>
      <c r="E67" s="508" t="s">
        <v>245</v>
      </c>
      <c r="F67" s="508" t="s">
        <v>304</v>
      </c>
      <c r="G67" s="478" t="s">
        <v>4</v>
      </c>
      <c r="H67" s="528">
        <v>2520</v>
      </c>
      <c r="I67" s="528">
        <v>1000</v>
      </c>
      <c r="J67" s="528">
        <v>13920000</v>
      </c>
      <c r="K67" s="484">
        <f t="shared" si="3"/>
        <v>2029154.5189504372</v>
      </c>
      <c r="L67" s="400">
        <v>0.05</v>
      </c>
      <c r="M67" s="620"/>
      <c r="N67" s="621"/>
      <c r="O67" s="621"/>
      <c r="P67" s="621"/>
    </row>
    <row r="68" spans="2:16" x14ac:dyDescent="0.2">
      <c r="B68" s="820"/>
      <c r="C68" s="812"/>
      <c r="D68" s="823"/>
      <c r="E68" s="508" t="s">
        <v>247</v>
      </c>
      <c r="F68" s="508" t="s">
        <v>304</v>
      </c>
      <c r="G68" s="478" t="s">
        <v>4</v>
      </c>
      <c r="H68" s="528">
        <v>2880</v>
      </c>
      <c r="I68" s="528">
        <v>1000</v>
      </c>
      <c r="J68" s="528">
        <v>13920000</v>
      </c>
      <c r="K68" s="484">
        <f t="shared" si="3"/>
        <v>2029154.5189504372</v>
      </c>
      <c r="L68" s="400">
        <v>5.2499999999999998E-2</v>
      </c>
      <c r="M68" s="620"/>
      <c r="N68" s="621"/>
      <c r="O68" s="621"/>
      <c r="P68" s="621"/>
    </row>
    <row r="69" spans="2:16" x14ac:dyDescent="0.2">
      <c r="B69" s="820"/>
      <c r="C69" s="812"/>
      <c r="D69" s="823"/>
      <c r="E69" s="508" t="s">
        <v>251</v>
      </c>
      <c r="F69" s="508" t="s">
        <v>304</v>
      </c>
      <c r="G69" s="478" t="s">
        <v>4</v>
      </c>
      <c r="H69" s="528">
        <v>3240</v>
      </c>
      <c r="I69" s="528">
        <v>1000</v>
      </c>
      <c r="J69" s="528">
        <v>13920000</v>
      </c>
      <c r="K69" s="484">
        <f t="shared" si="3"/>
        <v>2029154.5189504372</v>
      </c>
      <c r="L69" s="400">
        <v>5.5E-2</v>
      </c>
      <c r="M69" s="620"/>
      <c r="N69" s="621"/>
      <c r="O69" s="621"/>
      <c r="P69" s="621"/>
    </row>
    <row r="70" spans="2:16" x14ac:dyDescent="0.2">
      <c r="B70" s="821"/>
      <c r="C70" s="813"/>
      <c r="D70" s="824"/>
      <c r="E70" s="508" t="s">
        <v>252</v>
      </c>
      <c r="F70" s="508" t="s">
        <v>304</v>
      </c>
      <c r="G70" s="478" t="s">
        <v>4</v>
      </c>
      <c r="H70" s="528">
        <v>3600</v>
      </c>
      <c r="I70" s="528">
        <v>1000</v>
      </c>
      <c r="J70" s="528">
        <v>13920000</v>
      </c>
      <c r="K70" s="484">
        <f t="shared" si="3"/>
        <v>2029154.5189504372</v>
      </c>
      <c r="L70" s="400">
        <v>5.7500000000000002E-2</v>
      </c>
      <c r="M70" s="620"/>
      <c r="N70" s="621"/>
      <c r="O70" s="621"/>
      <c r="P70" s="621"/>
    </row>
    <row r="71" spans="2:16" x14ac:dyDescent="0.2">
      <c r="B71" s="543">
        <v>42356</v>
      </c>
      <c r="C71" s="534" t="s">
        <v>369</v>
      </c>
      <c r="D71" s="536" t="s">
        <v>490</v>
      </c>
      <c r="E71" s="508" t="s">
        <v>6</v>
      </c>
      <c r="F71" s="508" t="s">
        <v>304</v>
      </c>
      <c r="G71" s="478" t="s">
        <v>206</v>
      </c>
      <c r="H71" s="528">
        <v>2880</v>
      </c>
      <c r="I71" s="528">
        <v>10000</v>
      </c>
      <c r="J71" s="528">
        <v>140000000</v>
      </c>
      <c r="K71" s="484">
        <f t="shared" si="3"/>
        <v>20408163.265306123</v>
      </c>
      <c r="L71" s="400">
        <v>4.9500000000000002E-2</v>
      </c>
      <c r="M71" s="620"/>
      <c r="N71" s="621"/>
      <c r="O71" s="621"/>
      <c r="P71" s="621"/>
    </row>
    <row r="72" spans="2:16" x14ac:dyDescent="0.2">
      <c r="B72" s="543">
        <v>42361</v>
      </c>
      <c r="C72" s="534" t="s">
        <v>369</v>
      </c>
      <c r="D72" s="536" t="s">
        <v>491</v>
      </c>
      <c r="E72" s="508" t="s">
        <v>6</v>
      </c>
      <c r="F72" s="508" t="s">
        <v>304</v>
      </c>
      <c r="G72" s="478" t="s">
        <v>57</v>
      </c>
      <c r="H72" s="528">
        <v>2160</v>
      </c>
      <c r="I72" s="528">
        <v>10000</v>
      </c>
      <c r="J72" s="528">
        <v>35000000</v>
      </c>
      <c r="K72" s="484">
        <f t="shared" si="3"/>
        <v>5102040.8163265307</v>
      </c>
      <c r="L72" s="400">
        <v>0.06</v>
      </c>
      <c r="M72" s="620"/>
      <c r="N72" s="621"/>
      <c r="O72" s="621"/>
      <c r="P72" s="621"/>
    </row>
    <row r="73" spans="2:16" ht="13.5" thickBot="1" x14ac:dyDescent="0.25">
      <c r="B73" s="512"/>
      <c r="C73" s="511"/>
      <c r="D73" s="510"/>
      <c r="E73" s="508"/>
      <c r="F73" s="508"/>
      <c r="G73" s="478"/>
      <c r="H73" s="485"/>
      <c r="I73" s="485"/>
      <c r="J73" s="485"/>
      <c r="K73" s="484"/>
      <c r="L73" s="400"/>
      <c r="M73" s="620"/>
      <c r="N73" s="621"/>
      <c r="O73" s="621"/>
      <c r="P73" s="621"/>
    </row>
    <row r="74" spans="2:16" ht="13.5" thickBot="1" x14ac:dyDescent="0.25">
      <c r="B74" s="411"/>
      <c r="C74" s="412"/>
      <c r="D74" s="413" t="s">
        <v>581</v>
      </c>
      <c r="E74" s="412"/>
      <c r="F74" s="412"/>
      <c r="G74" s="412"/>
      <c r="H74" s="486"/>
      <c r="I74" s="486"/>
      <c r="J74" s="486"/>
      <c r="K74" s="487">
        <f>SUM(K6:K73)</f>
        <v>562481037.66019833</v>
      </c>
      <c r="L74" s="416"/>
      <c r="M74" s="620"/>
      <c r="N74" s="621"/>
      <c r="O74" s="621"/>
      <c r="P74" s="621"/>
    </row>
    <row r="75" spans="2:16" x14ac:dyDescent="0.2">
      <c r="B75" s="417"/>
      <c r="C75" s="418"/>
      <c r="D75" s="419"/>
      <c r="E75" s="418"/>
      <c r="F75" s="418"/>
      <c r="G75" s="420"/>
      <c r="H75" s="488"/>
      <c r="I75" s="488"/>
      <c r="J75" s="488"/>
      <c r="K75" s="488"/>
      <c r="L75" s="488"/>
      <c r="M75" s="397"/>
    </row>
    <row r="76" spans="2:16" x14ac:dyDescent="0.2">
      <c r="B76" s="829" t="s">
        <v>329</v>
      </c>
      <c r="C76" s="830"/>
      <c r="D76" s="831"/>
      <c r="E76" s="418"/>
      <c r="F76" s="420"/>
      <c r="G76" s="420"/>
      <c r="H76" s="488"/>
      <c r="I76" s="488"/>
      <c r="J76" s="488"/>
      <c r="K76" s="488"/>
      <c r="L76" s="488"/>
      <c r="M76" s="422"/>
    </row>
    <row r="77" spans="2:16" x14ac:dyDescent="0.2">
      <c r="E77" s="418"/>
      <c r="F77" s="420"/>
      <c r="G77" s="420"/>
      <c r="H77" s="488"/>
      <c r="I77" s="488"/>
      <c r="J77" s="488"/>
      <c r="K77" s="488"/>
      <c r="L77" s="488"/>
      <c r="M77" s="424"/>
    </row>
    <row r="78" spans="2:16" x14ac:dyDescent="0.2">
      <c r="C78" s="420"/>
      <c r="E78" s="418"/>
      <c r="F78" s="420"/>
      <c r="G78" s="420"/>
      <c r="H78" s="489"/>
      <c r="I78" s="489"/>
      <c r="J78" s="489"/>
      <c r="K78" s="489"/>
      <c r="L78" s="489"/>
      <c r="M78" s="424"/>
    </row>
    <row r="79" spans="2:16" x14ac:dyDescent="0.2">
      <c r="B79" s="417"/>
      <c r="C79" s="420"/>
      <c r="D79" s="419"/>
      <c r="E79" s="418"/>
      <c r="F79" s="420"/>
      <c r="G79" s="420"/>
      <c r="H79" s="489"/>
      <c r="I79" s="489"/>
      <c r="J79" s="489"/>
      <c r="K79" s="489"/>
      <c r="L79" s="489"/>
      <c r="M79" s="426"/>
    </row>
    <row r="80" spans="2:16" ht="17.25" customHeight="1" x14ac:dyDescent="0.2">
      <c r="B80" s="800" t="s">
        <v>389</v>
      </c>
      <c r="C80" s="801"/>
      <c r="D80" s="801"/>
      <c r="E80" s="801"/>
      <c r="F80" s="801"/>
      <c r="G80" s="801"/>
      <c r="H80" s="801"/>
      <c r="I80" s="801"/>
      <c r="J80" s="801"/>
      <c r="K80" s="832"/>
      <c r="L80" s="506"/>
      <c r="M80" s="507"/>
    </row>
    <row r="81" spans="2:13" ht="41.25" customHeight="1" x14ac:dyDescent="0.2">
      <c r="B81" s="428" t="s">
        <v>13</v>
      </c>
      <c r="C81" s="428" t="s">
        <v>15</v>
      </c>
      <c r="D81" s="428" t="s">
        <v>385</v>
      </c>
      <c r="E81" s="428" t="s">
        <v>5</v>
      </c>
      <c r="F81" s="428" t="s">
        <v>302</v>
      </c>
      <c r="G81" s="428" t="s">
        <v>2</v>
      </c>
      <c r="H81" s="490" t="s">
        <v>386</v>
      </c>
      <c r="I81" s="490" t="s">
        <v>17</v>
      </c>
      <c r="J81" s="490" t="s">
        <v>18</v>
      </c>
      <c r="K81" s="490" t="s">
        <v>388</v>
      </c>
      <c r="L81" s="430" t="s">
        <v>177</v>
      </c>
      <c r="M81" s="430" t="s">
        <v>178</v>
      </c>
    </row>
    <row r="82" spans="2:13" x14ac:dyDescent="0.2">
      <c r="B82" s="462">
        <v>42011</v>
      </c>
      <c r="C82" s="468" t="s">
        <v>352</v>
      </c>
      <c r="D82" s="464" t="s">
        <v>444</v>
      </c>
      <c r="E82" s="468" t="s">
        <v>6</v>
      </c>
      <c r="F82" s="468" t="s">
        <v>304</v>
      </c>
      <c r="G82" s="468" t="s">
        <v>57</v>
      </c>
      <c r="H82" s="491" t="s">
        <v>452</v>
      </c>
      <c r="I82" s="491">
        <v>200000</v>
      </c>
      <c r="J82" s="491">
        <v>200000000</v>
      </c>
      <c r="K82" s="491">
        <f>J82/$L$3</f>
        <v>29154518.950437315</v>
      </c>
      <c r="L82" s="122"/>
      <c r="M82" s="433"/>
    </row>
    <row r="83" spans="2:13" x14ac:dyDescent="0.2">
      <c r="B83" s="465">
        <v>42136</v>
      </c>
      <c r="C83" s="468" t="s">
        <v>352</v>
      </c>
      <c r="D83" s="464" t="s">
        <v>460</v>
      </c>
      <c r="E83" s="468" t="s">
        <v>6</v>
      </c>
      <c r="F83" s="468" t="s">
        <v>304</v>
      </c>
      <c r="G83" s="478" t="s">
        <v>50</v>
      </c>
      <c r="H83" s="491" t="s">
        <v>461</v>
      </c>
      <c r="I83" s="484">
        <v>200000</v>
      </c>
      <c r="J83" s="484">
        <v>1750000000</v>
      </c>
      <c r="K83" s="491">
        <f t="shared" ref="K83:K85" si="4">J83/$L$3</f>
        <v>255102040.81632653</v>
      </c>
      <c r="L83" s="432"/>
      <c r="M83" s="433"/>
    </row>
    <row r="84" spans="2:13" x14ac:dyDescent="0.2">
      <c r="B84" s="465">
        <v>42124</v>
      </c>
      <c r="C84" s="478" t="s">
        <v>352</v>
      </c>
      <c r="D84" s="463" t="s">
        <v>470</v>
      </c>
      <c r="E84" s="468" t="s">
        <v>6</v>
      </c>
      <c r="F84" s="468" t="s">
        <v>304</v>
      </c>
      <c r="G84" s="478" t="s">
        <v>57</v>
      </c>
      <c r="H84" s="491" t="s">
        <v>474</v>
      </c>
      <c r="I84" s="484">
        <v>100000</v>
      </c>
      <c r="J84" s="484">
        <v>650000000</v>
      </c>
      <c r="K84" s="491">
        <f t="shared" si="4"/>
        <v>94752186.588921279</v>
      </c>
      <c r="L84" s="122"/>
      <c r="M84" s="433"/>
    </row>
    <row r="85" spans="2:13" x14ac:dyDescent="0.2">
      <c r="B85" s="503">
        <v>42278</v>
      </c>
      <c r="C85" s="505" t="s">
        <v>352</v>
      </c>
      <c r="D85" s="500" t="s">
        <v>479</v>
      </c>
      <c r="E85" s="499" t="s">
        <v>6</v>
      </c>
      <c r="F85" s="499" t="s">
        <v>304</v>
      </c>
      <c r="G85" s="505" t="s">
        <v>3</v>
      </c>
      <c r="H85" s="542" t="s">
        <v>447</v>
      </c>
      <c r="I85" s="492">
        <v>100000</v>
      </c>
      <c r="J85" s="492">
        <v>700000000</v>
      </c>
      <c r="K85" s="491">
        <f t="shared" si="4"/>
        <v>102040816.32653061</v>
      </c>
      <c r="L85" s="194"/>
      <c r="M85" s="437"/>
    </row>
    <row r="86" spans="2:13" ht="13.5" thickBot="1" x14ac:dyDescent="0.25">
      <c r="B86" s="474"/>
      <c r="C86" s="476"/>
      <c r="D86" s="469"/>
      <c r="E86" s="472"/>
      <c r="F86" s="476"/>
      <c r="G86" s="476"/>
      <c r="H86" s="492"/>
      <c r="I86" s="492"/>
      <c r="J86" s="492"/>
      <c r="K86" s="492"/>
      <c r="L86" s="194"/>
      <c r="M86" s="437"/>
    </row>
    <row r="87" spans="2:13" ht="13.5" thickBot="1" x14ac:dyDescent="0.25">
      <c r="B87" s="411"/>
      <c r="C87" s="412"/>
      <c r="D87" s="413" t="s">
        <v>582</v>
      </c>
      <c r="E87" s="412"/>
      <c r="F87" s="412"/>
      <c r="G87" s="412"/>
      <c r="H87" s="493"/>
      <c r="I87" s="493"/>
      <c r="J87" s="493"/>
      <c r="K87" s="494">
        <f>SUM(K82:K86)</f>
        <v>481049562.68221569</v>
      </c>
      <c r="L87" s="436"/>
      <c r="M87" s="440"/>
    </row>
    <row r="88" spans="2:13" x14ac:dyDescent="0.2">
      <c r="B88" s="417"/>
      <c r="C88" s="835" t="s">
        <v>519</v>
      </c>
      <c r="D88" s="835"/>
      <c r="E88" s="835"/>
      <c r="F88" s="835"/>
      <c r="G88" s="835"/>
      <c r="H88" s="835"/>
      <c r="I88" s="835"/>
      <c r="J88" s="835"/>
      <c r="K88" s="495">
        <f>+K87+K74</f>
        <v>1043530600.342414</v>
      </c>
      <c r="L88" s="426"/>
      <c r="M88" s="424"/>
    </row>
    <row r="89" spans="2:13" x14ac:dyDescent="0.2">
      <c r="B89" s="417"/>
      <c r="C89" s="420"/>
      <c r="D89" s="438"/>
      <c r="E89" s="418"/>
      <c r="F89" s="420"/>
      <c r="G89" s="420"/>
      <c r="H89" s="489"/>
      <c r="I89" s="489"/>
      <c r="J89" s="489"/>
      <c r="K89" s="495"/>
      <c r="L89" s="426"/>
      <c r="M89" s="424"/>
    </row>
    <row r="90" spans="2:13" x14ac:dyDescent="0.2">
      <c r="B90" s="417"/>
      <c r="C90" s="420"/>
      <c r="D90" s="438"/>
      <c r="E90" s="418"/>
      <c r="F90" s="420"/>
      <c r="G90" s="420"/>
      <c r="H90" s="489"/>
      <c r="I90" s="489"/>
      <c r="J90" s="489"/>
      <c r="K90" s="495"/>
      <c r="L90" s="426"/>
      <c r="M90" s="424"/>
    </row>
    <row r="91" spans="2:13" x14ac:dyDescent="0.2">
      <c r="B91" s="417"/>
      <c r="C91" s="420"/>
      <c r="D91" s="419"/>
      <c r="E91" s="418"/>
      <c r="F91" s="420"/>
      <c r="G91" s="420"/>
      <c r="H91" s="489"/>
      <c r="I91" s="489"/>
      <c r="J91" s="489"/>
      <c r="K91" s="489"/>
      <c r="L91" s="489"/>
      <c r="M91" s="426"/>
    </row>
    <row r="92" spans="2:13" x14ac:dyDescent="0.2">
      <c r="B92" s="388"/>
      <c r="C92" s="389"/>
      <c r="D92" s="388"/>
      <c r="E92" s="388"/>
      <c r="F92" s="389"/>
      <c r="G92" s="388"/>
      <c r="H92" s="482"/>
      <c r="I92" s="482"/>
      <c r="J92" s="482"/>
      <c r="K92" s="482"/>
      <c r="L92" s="482"/>
      <c r="M92" s="388"/>
    </row>
    <row r="93" spans="2:13" x14ac:dyDescent="0.2">
      <c r="B93" s="388"/>
      <c r="C93" s="389"/>
      <c r="D93" s="388"/>
      <c r="E93" s="388"/>
      <c r="F93" s="389"/>
      <c r="G93" s="388"/>
      <c r="H93" s="482"/>
      <c r="I93" s="482"/>
      <c r="J93" s="482"/>
      <c r="K93" s="482"/>
      <c r="L93" s="482"/>
      <c r="M93" s="388"/>
    </row>
    <row r="94" spans="2:13" ht="12" customHeight="1" x14ac:dyDescent="0.2">
      <c r="B94" s="800" t="s">
        <v>390</v>
      </c>
      <c r="C94" s="801"/>
      <c r="D94" s="801"/>
      <c r="E94" s="801"/>
      <c r="F94" s="801"/>
      <c r="G94" s="801"/>
      <c r="H94" s="801"/>
      <c r="I94" s="801"/>
      <c r="J94" s="801"/>
      <c r="K94" s="801"/>
      <c r="L94" s="467"/>
      <c r="M94" s="388"/>
    </row>
    <row r="95" spans="2:13" ht="27.75" customHeight="1" x14ac:dyDescent="0.2">
      <c r="B95" s="430" t="s">
        <v>294</v>
      </c>
      <c r="C95" s="430" t="str">
        <f>C5</f>
        <v>Instrumento</v>
      </c>
      <c r="D95" s="428" t="s">
        <v>385</v>
      </c>
      <c r="E95" s="430" t="s">
        <v>156</v>
      </c>
      <c r="F95" s="430" t="s">
        <v>332</v>
      </c>
      <c r="G95" s="430" t="s">
        <v>0</v>
      </c>
      <c r="H95" s="483" t="s">
        <v>386</v>
      </c>
      <c r="I95" s="496" t="s">
        <v>379</v>
      </c>
      <c r="J95" s="471" t="s">
        <v>425</v>
      </c>
      <c r="K95" s="430" t="s">
        <v>333</v>
      </c>
      <c r="L95" s="442"/>
      <c r="M95" s="1"/>
    </row>
    <row r="96" spans="2:13" x14ac:dyDescent="0.2">
      <c r="B96" s="462">
        <v>42009</v>
      </c>
      <c r="C96" s="468" t="s">
        <v>303</v>
      </c>
      <c r="D96" s="88" t="s">
        <v>446</v>
      </c>
      <c r="E96" s="468" t="s">
        <v>310</v>
      </c>
      <c r="F96" s="468" t="s">
        <v>336</v>
      </c>
      <c r="G96" s="478" t="s">
        <v>306</v>
      </c>
      <c r="H96" s="485">
        <v>1080</v>
      </c>
      <c r="I96" s="484">
        <v>28000000</v>
      </c>
      <c r="J96" s="497">
        <f>I96</f>
        <v>28000000</v>
      </c>
      <c r="K96" s="537">
        <f>+J96</f>
        <v>28000000</v>
      </c>
      <c r="L96" s="410">
        <v>6.25E-2</v>
      </c>
      <c r="M96" s="1"/>
    </row>
    <row r="97" spans="2:16" x14ac:dyDescent="0.2">
      <c r="B97" s="462">
        <v>42062</v>
      </c>
      <c r="C97" s="468" t="s">
        <v>303</v>
      </c>
      <c r="D97" s="88" t="s">
        <v>454</v>
      </c>
      <c r="E97" s="468" t="s">
        <v>455</v>
      </c>
      <c r="F97" s="468" t="s">
        <v>336</v>
      </c>
      <c r="G97" s="478" t="s">
        <v>306</v>
      </c>
      <c r="H97" s="485">
        <v>1080</v>
      </c>
      <c r="I97" s="484">
        <v>15000000</v>
      </c>
      <c r="J97" s="497">
        <f t="shared" ref="J97:J99" si="5">I97</f>
        <v>15000000</v>
      </c>
      <c r="K97" s="537">
        <f t="shared" ref="K97:K100" si="6">+J97</f>
        <v>15000000</v>
      </c>
      <c r="L97" s="444"/>
      <c r="M97" s="1"/>
    </row>
    <row r="98" spans="2:16" x14ac:dyDescent="0.2">
      <c r="B98" s="462">
        <v>42093</v>
      </c>
      <c r="C98" s="468" t="s">
        <v>303</v>
      </c>
      <c r="D98" s="88" t="s">
        <v>458</v>
      </c>
      <c r="E98" s="468" t="s">
        <v>455</v>
      </c>
      <c r="F98" s="468" t="s">
        <v>336</v>
      </c>
      <c r="G98" s="478" t="s">
        <v>306</v>
      </c>
      <c r="H98" s="485">
        <v>1080</v>
      </c>
      <c r="I98" s="484">
        <v>40000000</v>
      </c>
      <c r="J98" s="497">
        <f t="shared" si="5"/>
        <v>40000000</v>
      </c>
      <c r="K98" s="537">
        <f t="shared" si="6"/>
        <v>40000000</v>
      </c>
      <c r="L98" s="444"/>
      <c r="M98" s="1"/>
    </row>
    <row r="99" spans="2:16" x14ac:dyDescent="0.2">
      <c r="B99" s="462">
        <v>42123</v>
      </c>
      <c r="C99" s="468" t="s">
        <v>303</v>
      </c>
      <c r="D99" s="88" t="s">
        <v>459</v>
      </c>
      <c r="E99" s="468" t="s">
        <v>308</v>
      </c>
      <c r="F99" s="468" t="s">
        <v>336</v>
      </c>
      <c r="G99" s="478" t="s">
        <v>306</v>
      </c>
      <c r="H99" s="485">
        <v>1080</v>
      </c>
      <c r="I99" s="485">
        <v>10000000</v>
      </c>
      <c r="J99" s="497">
        <f t="shared" si="5"/>
        <v>10000000</v>
      </c>
      <c r="K99" s="537">
        <f t="shared" si="6"/>
        <v>10000000</v>
      </c>
      <c r="L99" s="444"/>
      <c r="M99" s="1"/>
    </row>
    <row r="100" spans="2:16" x14ac:dyDescent="0.2">
      <c r="B100" s="462">
        <v>42356</v>
      </c>
      <c r="C100" s="468" t="s">
        <v>303</v>
      </c>
      <c r="D100" s="88" t="s">
        <v>502</v>
      </c>
      <c r="E100" s="468" t="s">
        <v>279</v>
      </c>
      <c r="F100" s="468" t="s">
        <v>336</v>
      </c>
      <c r="G100" s="478" t="s">
        <v>306</v>
      </c>
      <c r="H100" s="485">
        <v>11</v>
      </c>
      <c r="I100" s="485">
        <v>78032</v>
      </c>
      <c r="J100" s="497">
        <v>12173066</v>
      </c>
      <c r="K100" s="537">
        <f t="shared" si="6"/>
        <v>12173066</v>
      </c>
      <c r="L100" s="444"/>
      <c r="M100" s="1"/>
    </row>
    <row r="101" spans="2:16" x14ac:dyDescent="0.2">
      <c r="B101" s="462"/>
      <c r="C101" s="468"/>
      <c r="D101" s="88"/>
      <c r="E101" s="468"/>
      <c r="F101" s="468"/>
      <c r="G101" s="478"/>
      <c r="H101" s="485">
        <v>0</v>
      </c>
      <c r="I101" s="485">
        <v>0</v>
      </c>
      <c r="J101" s="497">
        <v>0</v>
      </c>
      <c r="K101" s="410"/>
      <c r="L101" s="444"/>
      <c r="M101" s="1"/>
    </row>
    <row r="102" spans="2:16" ht="13.5" thickBot="1" x14ac:dyDescent="0.25">
      <c r="B102" s="458"/>
      <c r="C102" s="459"/>
      <c r="D102" s="460" t="s">
        <v>424</v>
      </c>
      <c r="E102" s="459"/>
      <c r="F102" s="459"/>
      <c r="G102" s="459"/>
      <c r="H102" s="828"/>
      <c r="I102" s="828"/>
      <c r="J102" s="538"/>
      <c r="K102" s="498">
        <f>SUM(J96:J100)</f>
        <v>105173066</v>
      </c>
      <c r="L102" s="461"/>
      <c r="M102" s="1"/>
    </row>
    <row r="103" spans="2:1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6" s="1" customFormat="1" x14ac:dyDescent="0.2"/>
    <row r="105" spans="2:16" s="1" customFormat="1" x14ac:dyDescent="0.2"/>
    <row r="106" spans="2:16" s="1" customFormat="1" x14ac:dyDescent="0.2"/>
    <row r="107" spans="2:16" s="1" customFormat="1" x14ac:dyDescent="0.2">
      <c r="C107" s="800" t="s">
        <v>391</v>
      </c>
      <c r="D107" s="801"/>
      <c r="E107" s="801"/>
      <c r="F107" s="801"/>
      <c r="G107" s="801"/>
      <c r="H107" s="801"/>
      <c r="I107" s="801"/>
      <c r="J107" s="801"/>
    </row>
    <row r="108" spans="2:16" ht="21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P108" s="453"/>
    </row>
    <row r="109" spans="2:16" x14ac:dyDescent="0.2">
      <c r="C109" s="796" t="s">
        <v>342</v>
      </c>
      <c r="D109" s="797"/>
      <c r="E109" s="798"/>
      <c r="F109" s="389"/>
      <c r="H109" s="796" t="s">
        <v>356</v>
      </c>
      <c r="I109" s="797"/>
      <c r="J109" s="798"/>
      <c r="K109" s="482"/>
      <c r="L109" s="482"/>
      <c r="M109" s="388"/>
    </row>
    <row r="110" spans="2:16" ht="11.25" customHeight="1" x14ac:dyDescent="0.2">
      <c r="C110" s="466" t="s">
        <v>343</v>
      </c>
      <c r="D110" s="795" t="s">
        <v>344</v>
      </c>
      <c r="E110" s="795"/>
      <c r="F110" s="389"/>
      <c r="H110" s="466" t="s">
        <v>343</v>
      </c>
      <c r="I110" s="795" t="s">
        <v>344</v>
      </c>
      <c r="J110" s="795"/>
      <c r="K110" s="482"/>
      <c r="L110" s="482"/>
      <c r="M110" s="388"/>
    </row>
    <row r="111" spans="2:16" x14ac:dyDescent="0.2">
      <c r="C111" s="468" t="s">
        <v>345</v>
      </c>
      <c r="D111" s="702" t="s">
        <v>346</v>
      </c>
      <c r="E111" s="702"/>
      <c r="F111" s="389"/>
      <c r="H111" s="478" t="s">
        <v>308</v>
      </c>
      <c r="I111" s="702" t="s">
        <v>357</v>
      </c>
      <c r="J111" s="702"/>
      <c r="K111" s="482"/>
      <c r="L111" s="482"/>
      <c r="M111" s="388"/>
    </row>
    <row r="112" spans="2:16" x14ac:dyDescent="0.2">
      <c r="C112" s="468" t="s">
        <v>303</v>
      </c>
      <c r="D112" s="702" t="s">
        <v>347</v>
      </c>
      <c r="E112" s="702"/>
      <c r="F112" s="389"/>
      <c r="H112" s="478" t="s">
        <v>310</v>
      </c>
      <c r="I112" s="702" t="s">
        <v>358</v>
      </c>
      <c r="J112" s="702"/>
      <c r="K112" s="482"/>
      <c r="L112" s="482"/>
      <c r="M112" s="388"/>
    </row>
    <row r="113" spans="2:16" x14ac:dyDescent="0.2">
      <c r="C113" s="478" t="s">
        <v>369</v>
      </c>
      <c r="D113" s="702" t="s">
        <v>348</v>
      </c>
      <c r="E113" s="702"/>
      <c r="F113" s="389"/>
      <c r="H113" s="468" t="s">
        <v>309</v>
      </c>
      <c r="I113" s="702" t="s">
        <v>359</v>
      </c>
      <c r="J113" s="702"/>
      <c r="K113" s="482"/>
      <c r="L113" s="482"/>
      <c r="M113" s="388"/>
    </row>
    <row r="114" spans="2:16" x14ac:dyDescent="0.2">
      <c r="C114" s="478" t="s">
        <v>317</v>
      </c>
      <c r="D114" s="702" t="s">
        <v>349</v>
      </c>
      <c r="E114" s="702"/>
      <c r="F114" s="389"/>
      <c r="H114" s="478" t="s">
        <v>311</v>
      </c>
      <c r="I114" s="702" t="s">
        <v>360</v>
      </c>
      <c r="J114" s="702"/>
      <c r="K114" s="482"/>
      <c r="L114" s="482"/>
      <c r="M114" s="388"/>
    </row>
    <row r="115" spans="2:16" x14ac:dyDescent="0.2">
      <c r="C115" s="478" t="s">
        <v>307</v>
      </c>
      <c r="D115" s="702" t="s">
        <v>350</v>
      </c>
      <c r="E115" s="702"/>
      <c r="F115" s="389"/>
      <c r="H115" s="468" t="s">
        <v>313</v>
      </c>
      <c r="I115" s="702" t="s">
        <v>361</v>
      </c>
      <c r="J115" s="702"/>
      <c r="K115" s="482"/>
      <c r="L115" s="482"/>
      <c r="M115" s="388"/>
    </row>
    <row r="116" spans="2:16" x14ac:dyDescent="0.2">
      <c r="C116" s="468" t="s">
        <v>305</v>
      </c>
      <c r="D116" s="702" t="s">
        <v>351</v>
      </c>
      <c r="E116" s="702"/>
      <c r="F116" s="389"/>
      <c r="H116" s="478" t="s">
        <v>296</v>
      </c>
      <c r="I116" s="702" t="s">
        <v>362</v>
      </c>
      <c r="J116" s="702"/>
      <c r="K116" s="482"/>
      <c r="L116" s="482"/>
      <c r="M116" s="388"/>
    </row>
    <row r="117" spans="2:16" x14ac:dyDescent="0.2">
      <c r="C117" s="468" t="s">
        <v>352</v>
      </c>
      <c r="D117" s="702" t="s">
        <v>353</v>
      </c>
      <c r="E117" s="702"/>
      <c r="F117" s="389"/>
      <c r="H117" s="478" t="s">
        <v>301</v>
      </c>
      <c r="I117" s="702" t="s">
        <v>363</v>
      </c>
      <c r="J117" s="702"/>
      <c r="K117" s="482"/>
      <c r="L117" s="482"/>
      <c r="M117" s="388"/>
    </row>
    <row r="118" spans="2:16" x14ac:dyDescent="0.2">
      <c r="C118" s="478" t="s">
        <v>330</v>
      </c>
      <c r="D118" s="702" t="s">
        <v>354</v>
      </c>
      <c r="E118" s="702"/>
      <c r="F118" s="389"/>
      <c r="H118" s="478" t="s">
        <v>314</v>
      </c>
      <c r="I118" s="702" t="s">
        <v>364</v>
      </c>
      <c r="J118" s="702"/>
      <c r="K118" s="482"/>
      <c r="L118" s="482"/>
      <c r="M118" s="388"/>
    </row>
    <row r="119" spans="2:16" x14ac:dyDescent="0.2">
      <c r="C119" s="478" t="s">
        <v>331</v>
      </c>
      <c r="D119" s="702" t="s">
        <v>355</v>
      </c>
      <c r="E119" s="702"/>
      <c r="F119" s="389"/>
      <c r="H119" s="478" t="s">
        <v>297</v>
      </c>
      <c r="I119" s="702" t="s">
        <v>365</v>
      </c>
      <c r="J119" s="702"/>
      <c r="K119" s="482"/>
      <c r="L119" s="482"/>
      <c r="M119" s="388"/>
    </row>
    <row r="120" spans="2:16" x14ac:dyDescent="0.2">
      <c r="B120" s="388"/>
      <c r="C120" s="389"/>
      <c r="D120" s="388"/>
      <c r="E120" s="388"/>
      <c r="F120" s="389"/>
      <c r="G120" s="388"/>
      <c r="H120" s="482"/>
      <c r="I120" s="482"/>
      <c r="J120" s="482"/>
      <c r="K120" s="482"/>
      <c r="L120" s="482"/>
      <c r="M120" s="388"/>
    </row>
    <row r="121" spans="2:16" x14ac:dyDescent="0.2">
      <c r="C121" s="391"/>
      <c r="F121" s="389"/>
      <c r="G121" s="388"/>
      <c r="H121" s="482"/>
      <c r="I121" s="482"/>
      <c r="J121" s="482"/>
      <c r="K121" s="482"/>
      <c r="L121" s="482"/>
      <c r="M121" s="388"/>
    </row>
    <row r="122" spans="2:16" x14ac:dyDescent="0.2">
      <c r="C122" s="391"/>
      <c r="F122" s="796" t="s">
        <v>366</v>
      </c>
      <c r="G122" s="797"/>
      <c r="H122" s="798"/>
      <c r="I122" s="482"/>
      <c r="J122" s="482"/>
      <c r="K122" s="482"/>
      <c r="L122" s="482"/>
      <c r="M122" s="388"/>
    </row>
    <row r="123" spans="2:16" ht="11.25" customHeight="1" x14ac:dyDescent="0.2">
      <c r="C123" s="391"/>
      <c r="F123" s="466" t="s">
        <v>343</v>
      </c>
      <c r="G123" s="795" t="s">
        <v>344</v>
      </c>
      <c r="H123" s="795"/>
      <c r="I123" s="482"/>
      <c r="J123" s="482"/>
      <c r="K123" s="482"/>
      <c r="L123" s="482"/>
      <c r="M123" s="388"/>
    </row>
    <row r="124" spans="2:16" x14ac:dyDescent="0.2">
      <c r="C124" s="391"/>
      <c r="F124" s="468" t="s">
        <v>304</v>
      </c>
      <c r="G124" s="702" t="s">
        <v>367</v>
      </c>
      <c r="H124" s="702"/>
      <c r="I124" s="482"/>
      <c r="J124" s="482"/>
      <c r="K124" s="482"/>
      <c r="L124" s="482"/>
      <c r="M124" s="388"/>
    </row>
    <row r="125" spans="2:16" x14ac:dyDescent="0.2">
      <c r="C125" s="391"/>
      <c r="F125" s="468" t="s">
        <v>306</v>
      </c>
      <c r="G125" s="702" t="s">
        <v>368</v>
      </c>
      <c r="H125" s="702"/>
      <c r="I125" s="482"/>
      <c r="J125" s="482"/>
      <c r="K125" s="482"/>
      <c r="L125" s="482"/>
      <c r="M125" s="388"/>
    </row>
    <row r="126" spans="2:16" x14ac:dyDescent="0.2">
      <c r="C126" s="391"/>
      <c r="F126" s="389"/>
      <c r="G126" s="388"/>
      <c r="H126" s="482"/>
      <c r="I126" s="482"/>
      <c r="J126" s="482"/>
      <c r="K126" s="482"/>
      <c r="L126" s="482"/>
      <c r="M126" s="388"/>
      <c r="N126" s="1"/>
      <c r="O126" s="1"/>
      <c r="P126" s="1"/>
    </row>
    <row r="127" spans="2:16" x14ac:dyDescent="0.2">
      <c r="C127" s="391"/>
      <c r="F127" s="389"/>
      <c r="G127" s="388"/>
      <c r="H127" s="482"/>
      <c r="I127" s="482"/>
      <c r="J127" s="482"/>
      <c r="K127" s="482"/>
      <c r="L127" s="482"/>
      <c r="M127" s="388"/>
      <c r="N127" s="1"/>
      <c r="O127" s="1"/>
      <c r="P127" s="1"/>
    </row>
    <row r="128" spans="2:16" x14ac:dyDescent="0.2">
      <c r="C128" s="391"/>
      <c r="F128" s="389"/>
      <c r="G128" s="388"/>
      <c r="H128" s="482"/>
      <c r="I128" s="482"/>
      <c r="J128" s="482"/>
      <c r="K128" s="482"/>
      <c r="L128" s="482"/>
      <c r="M128" s="388"/>
      <c r="N128" s="1"/>
      <c r="O128" s="1"/>
      <c r="P128" s="1"/>
    </row>
    <row r="129" spans="2:16" x14ac:dyDescent="0.2">
      <c r="C129" s="391"/>
      <c r="F129" s="389"/>
      <c r="G129" s="388"/>
      <c r="H129" s="482"/>
      <c r="I129" s="482"/>
      <c r="J129" s="482"/>
      <c r="K129" s="482"/>
      <c r="L129" s="482"/>
      <c r="M129" s="388"/>
      <c r="N129" s="1"/>
      <c r="O129" s="1"/>
      <c r="P129" s="1"/>
    </row>
    <row r="130" spans="2:16" x14ac:dyDescent="0.2">
      <c r="C130" s="391"/>
      <c r="F130" s="389"/>
      <c r="G130" s="388"/>
      <c r="H130" s="482"/>
      <c r="I130" s="482"/>
      <c r="J130" s="482"/>
      <c r="K130" s="482"/>
      <c r="L130" s="482"/>
      <c r="M130" s="388"/>
      <c r="N130" s="1"/>
      <c r="O130" s="1"/>
      <c r="P130" s="1"/>
    </row>
    <row r="131" spans="2:16" x14ac:dyDescent="0.2">
      <c r="C131" s="391"/>
      <c r="F131" s="389"/>
      <c r="G131" s="388"/>
      <c r="H131" s="482"/>
      <c r="I131" s="482"/>
      <c r="J131" s="482"/>
      <c r="K131" s="482"/>
      <c r="L131" s="482"/>
      <c r="M131" s="388"/>
    </row>
    <row r="132" spans="2:16" x14ac:dyDescent="0.2">
      <c r="C132" s="389"/>
      <c r="E132" s="388"/>
      <c r="F132" s="389"/>
      <c r="G132" s="388"/>
      <c r="H132" s="482"/>
      <c r="I132" s="482"/>
      <c r="J132" s="482"/>
      <c r="K132" s="482"/>
      <c r="L132" s="482"/>
      <c r="M132" s="388"/>
    </row>
    <row r="133" spans="2:16" x14ac:dyDescent="0.2">
      <c r="C133" s="391"/>
      <c r="F133" s="389"/>
      <c r="G133" s="388"/>
      <c r="H133" s="482"/>
      <c r="I133" s="482"/>
      <c r="J133" s="482"/>
      <c r="K133" s="482"/>
      <c r="L133" s="482"/>
      <c r="M133" s="388"/>
    </row>
    <row r="134" spans="2:16" x14ac:dyDescent="0.2">
      <c r="C134" s="391"/>
      <c r="F134" s="389"/>
      <c r="G134" s="388"/>
      <c r="H134" s="482"/>
      <c r="I134" s="482"/>
      <c r="J134" s="482"/>
      <c r="K134" s="482"/>
      <c r="L134" s="482"/>
      <c r="M134" s="388"/>
    </row>
    <row r="135" spans="2:16" x14ac:dyDescent="0.2">
      <c r="C135" s="391"/>
      <c r="F135" s="389"/>
      <c r="G135" s="388"/>
      <c r="H135" s="482"/>
      <c r="I135" s="482"/>
      <c r="J135" s="482"/>
      <c r="K135" s="482"/>
      <c r="L135" s="482"/>
      <c r="M135" s="388"/>
    </row>
    <row r="136" spans="2:16" x14ac:dyDescent="0.2">
      <c r="C136" s="391"/>
      <c r="F136" s="389"/>
      <c r="G136" s="388"/>
      <c r="H136" s="482"/>
      <c r="I136" s="482"/>
      <c r="J136" s="482"/>
      <c r="K136" s="482"/>
      <c r="L136" s="482"/>
      <c r="M136" s="388"/>
    </row>
    <row r="137" spans="2:16" x14ac:dyDescent="0.2">
      <c r="B137" s="388"/>
      <c r="C137" s="389"/>
      <c r="D137" s="388"/>
      <c r="E137" s="388"/>
      <c r="F137" s="389"/>
      <c r="G137" s="388"/>
      <c r="H137" s="482"/>
      <c r="I137" s="482"/>
      <c r="J137" s="482"/>
      <c r="K137" s="482"/>
      <c r="L137" s="482"/>
      <c r="M137" s="388"/>
    </row>
    <row r="138" spans="2:16" x14ac:dyDescent="0.2">
      <c r="B138" s="388"/>
      <c r="C138" s="389"/>
      <c r="D138" s="388"/>
      <c r="E138" s="388"/>
      <c r="F138" s="389"/>
      <c r="G138" s="388"/>
      <c r="H138" s="482"/>
      <c r="I138" s="482"/>
      <c r="J138" s="482"/>
      <c r="K138" s="482"/>
      <c r="L138" s="482"/>
      <c r="M138" s="388"/>
    </row>
    <row r="139" spans="2:16" x14ac:dyDescent="0.2">
      <c r="B139" s="388"/>
      <c r="C139" s="389"/>
      <c r="D139" s="388"/>
      <c r="E139" s="388"/>
      <c r="F139" s="389"/>
      <c r="G139" s="388"/>
      <c r="H139" s="482"/>
      <c r="I139" s="482"/>
      <c r="J139" s="482"/>
      <c r="K139" s="482"/>
      <c r="L139" s="482"/>
      <c r="M139" s="388"/>
    </row>
    <row r="140" spans="2:16" x14ac:dyDescent="0.2">
      <c r="B140" s="388"/>
      <c r="C140" s="389"/>
      <c r="D140" s="388"/>
      <c r="E140" s="388"/>
      <c r="F140" s="389"/>
      <c r="G140" s="388"/>
      <c r="H140" s="482"/>
      <c r="I140" s="482"/>
      <c r="J140" s="482"/>
      <c r="K140" s="482"/>
      <c r="L140" s="482"/>
      <c r="M140" s="388"/>
    </row>
    <row r="141" spans="2:16" x14ac:dyDescent="0.2">
      <c r="B141" s="388"/>
      <c r="C141" s="389"/>
      <c r="D141" s="388"/>
      <c r="E141" s="388"/>
      <c r="F141" s="389"/>
      <c r="G141" s="388"/>
      <c r="H141" s="482"/>
      <c r="I141" s="482"/>
      <c r="J141" s="482"/>
      <c r="K141" s="482"/>
      <c r="L141" s="482"/>
      <c r="M141" s="388"/>
    </row>
    <row r="142" spans="2:16" x14ac:dyDescent="0.2">
      <c r="B142" s="388"/>
      <c r="C142" s="389"/>
      <c r="D142" s="388"/>
      <c r="E142" s="388"/>
      <c r="F142" s="389"/>
      <c r="G142" s="388"/>
      <c r="H142" s="482"/>
      <c r="I142" s="482"/>
      <c r="J142" s="482"/>
      <c r="K142" s="482"/>
      <c r="L142" s="482"/>
      <c r="M142" s="388"/>
    </row>
  </sheetData>
  <mergeCells count="76">
    <mergeCell ref="C88:J88"/>
    <mergeCell ref="B2:J2"/>
    <mergeCell ref="B3:J3"/>
    <mergeCell ref="B41:B42"/>
    <mergeCell ref="C41:C42"/>
    <mergeCell ref="D41:D42"/>
    <mergeCell ref="B17:B18"/>
    <mergeCell ref="C17:C18"/>
    <mergeCell ref="D17:D18"/>
    <mergeCell ref="B24:B27"/>
    <mergeCell ref="C24:C27"/>
    <mergeCell ref="D24:D27"/>
    <mergeCell ref="D43:D44"/>
    <mergeCell ref="B6:B7"/>
    <mergeCell ref="C6:C7"/>
    <mergeCell ref="D6:D7"/>
    <mergeCell ref="B8:B9"/>
    <mergeCell ref="C8:C9"/>
    <mergeCell ref="D8:D9"/>
    <mergeCell ref="B33:B34"/>
    <mergeCell ref="C33:C34"/>
    <mergeCell ref="D33:D34"/>
    <mergeCell ref="D38:D39"/>
    <mergeCell ref="C38:C39"/>
    <mergeCell ref="B38:B39"/>
    <mergeCell ref="B28:B30"/>
    <mergeCell ref="C28:C30"/>
    <mergeCell ref="D28:D30"/>
    <mergeCell ref="I111:J111"/>
    <mergeCell ref="D112:E112"/>
    <mergeCell ref="I112:J112"/>
    <mergeCell ref="D113:E113"/>
    <mergeCell ref="I113:J113"/>
    <mergeCell ref="I114:J114"/>
    <mergeCell ref="D115:E115"/>
    <mergeCell ref="I115:J115"/>
    <mergeCell ref="D116:E116"/>
    <mergeCell ref="I116:J116"/>
    <mergeCell ref="G125:H125"/>
    <mergeCell ref="D117:E117"/>
    <mergeCell ref="I117:J117"/>
    <mergeCell ref="D118:E118"/>
    <mergeCell ref="I118:J118"/>
    <mergeCell ref="D119:E119"/>
    <mergeCell ref="I119:J119"/>
    <mergeCell ref="C43:C44"/>
    <mergeCell ref="B43:B44"/>
    <mergeCell ref="F122:H122"/>
    <mergeCell ref="G123:H123"/>
    <mergeCell ref="G124:H124"/>
    <mergeCell ref="D114:E114"/>
    <mergeCell ref="D111:E111"/>
    <mergeCell ref="H102:I102"/>
    <mergeCell ref="C107:J107"/>
    <mergeCell ref="C109:E109"/>
    <mergeCell ref="H109:J109"/>
    <mergeCell ref="D110:E110"/>
    <mergeCell ref="I110:J110"/>
    <mergeCell ref="B94:K94"/>
    <mergeCell ref="B76:D76"/>
    <mergeCell ref="B80:K80"/>
    <mergeCell ref="B45:B49"/>
    <mergeCell ref="C45:C49"/>
    <mergeCell ref="D45:D49"/>
    <mergeCell ref="B51:B52"/>
    <mergeCell ref="C51:C52"/>
    <mergeCell ref="D51:D52"/>
    <mergeCell ref="B57:B59"/>
    <mergeCell ref="C57:C59"/>
    <mergeCell ref="D57:D59"/>
    <mergeCell ref="B66:B70"/>
    <mergeCell ref="C66:C70"/>
    <mergeCell ref="D66:D70"/>
    <mergeCell ref="B61:B62"/>
    <mergeCell ref="C61:C62"/>
    <mergeCell ref="D61:D62"/>
  </mergeCells>
  <pageMargins left="0.7" right="0.7" top="0.75" bottom="0.75" header="0.3" footer="0.3"/>
  <pageSetup scale="3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2"/>
  <sheetViews>
    <sheetView showGridLines="0" zoomScale="80" zoomScaleNormal="80" workbookViewId="0">
      <pane ySplit="5" topLeftCell="A99" activePane="bottomLeft" state="frozen"/>
      <selection pane="bottomLeft" activeCell="D80" sqref="D80"/>
    </sheetView>
  </sheetViews>
  <sheetFormatPr baseColWidth="10" defaultColWidth="8" defaultRowHeight="12.75" x14ac:dyDescent="0.2"/>
  <cols>
    <col min="1" max="1" width="1" style="391" customWidth="1"/>
    <col min="2" max="2" width="13.42578125" style="391" customWidth="1"/>
    <col min="3" max="3" width="11.140625" style="423" customWidth="1"/>
    <col min="4" max="4" width="56.5703125" style="391" bestFit="1" customWidth="1"/>
    <col min="5" max="5" width="9.5703125" style="391" customWidth="1"/>
    <col min="6" max="6" width="12.140625" style="423" customWidth="1"/>
    <col min="7" max="7" width="15.42578125" style="391" customWidth="1"/>
    <col min="8" max="8" width="11.85546875" style="391" customWidth="1"/>
    <col min="9" max="9" width="17.140625" style="391" customWidth="1"/>
    <col min="10" max="10" width="17.5703125" style="391" customWidth="1"/>
    <col min="11" max="11" width="15.28515625" style="391" bestFit="1" customWidth="1"/>
    <col min="12" max="12" width="14.7109375" style="391" customWidth="1"/>
    <col min="13" max="13" width="16.28515625" style="391" customWidth="1"/>
    <col min="14" max="14" width="10.140625" style="391" customWidth="1"/>
    <col min="15" max="15" width="3.85546875" style="391" customWidth="1"/>
    <col min="16" max="17" width="10.7109375" style="391" customWidth="1"/>
    <col min="18" max="41" width="8" style="391" customWidth="1"/>
    <col min="42" max="16384" width="8" style="391"/>
  </cols>
  <sheetData>
    <row r="1" spans="2:16" x14ac:dyDescent="0.2">
      <c r="B1" s="388"/>
      <c r="C1" s="389"/>
      <c r="D1" s="388"/>
      <c r="E1" s="388"/>
      <c r="F1" s="389"/>
      <c r="G1" s="388"/>
      <c r="H1" s="482"/>
      <c r="I1" s="482"/>
      <c r="J1" s="482"/>
      <c r="K1" s="482"/>
      <c r="L1" s="482"/>
      <c r="M1" s="388"/>
    </row>
    <row r="2" spans="2:16" ht="11.25" customHeight="1" x14ac:dyDescent="0.2">
      <c r="B2" s="800" t="s">
        <v>10</v>
      </c>
      <c r="C2" s="801"/>
      <c r="D2" s="801"/>
      <c r="E2" s="801"/>
      <c r="F2" s="801"/>
      <c r="G2" s="801"/>
      <c r="H2" s="801"/>
      <c r="I2" s="801"/>
      <c r="J2" s="801"/>
      <c r="K2" s="539" t="s">
        <v>496</v>
      </c>
      <c r="L2" s="531" t="s">
        <v>495</v>
      </c>
    </row>
    <row r="3" spans="2:16" ht="12" customHeight="1" x14ac:dyDescent="0.2">
      <c r="B3" s="816" t="s">
        <v>503</v>
      </c>
      <c r="C3" s="817"/>
      <c r="D3" s="817"/>
      <c r="E3" s="817"/>
      <c r="F3" s="817"/>
      <c r="G3" s="817"/>
      <c r="H3" s="817"/>
      <c r="I3" s="817"/>
      <c r="J3" s="817"/>
      <c r="K3" s="540">
        <v>2.0756800000000002</v>
      </c>
      <c r="L3" s="393">
        <v>6.86</v>
      </c>
    </row>
    <row r="4" spans="2:16" x14ac:dyDescent="0.2">
      <c r="B4" s="389"/>
      <c r="C4" s="389"/>
      <c r="D4" s="388"/>
      <c r="E4" s="388"/>
      <c r="F4" s="389"/>
      <c r="G4" s="389"/>
      <c r="H4" s="482"/>
      <c r="I4" s="482"/>
      <c r="J4" s="482"/>
      <c r="K4" s="482"/>
      <c r="L4" s="482"/>
      <c r="M4" s="388"/>
    </row>
    <row r="5" spans="2:16" ht="25.5" x14ac:dyDescent="0.2">
      <c r="B5" s="394" t="s">
        <v>13</v>
      </c>
      <c r="C5" s="394" t="s">
        <v>15</v>
      </c>
      <c r="D5" s="394" t="s">
        <v>385</v>
      </c>
      <c r="E5" s="394" t="s">
        <v>5</v>
      </c>
      <c r="F5" s="394" t="s">
        <v>0</v>
      </c>
      <c r="G5" s="394" t="s">
        <v>2</v>
      </c>
      <c r="H5" s="483" t="s">
        <v>386</v>
      </c>
      <c r="I5" s="483" t="s">
        <v>17</v>
      </c>
      <c r="J5" s="483" t="s">
        <v>18</v>
      </c>
      <c r="K5" s="483" t="s">
        <v>374</v>
      </c>
      <c r="L5" s="396" t="s">
        <v>387</v>
      </c>
      <c r="M5" s="619"/>
    </row>
    <row r="6" spans="2:16" x14ac:dyDescent="0.2">
      <c r="B6" s="560">
        <v>42375</v>
      </c>
      <c r="C6" s="533" t="s">
        <v>307</v>
      </c>
      <c r="D6" s="535" t="s">
        <v>509</v>
      </c>
      <c r="E6" s="525" t="s">
        <v>6</v>
      </c>
      <c r="F6" s="525" t="s">
        <v>304</v>
      </c>
      <c r="G6" s="478" t="s">
        <v>8</v>
      </c>
      <c r="H6" s="484">
        <v>360</v>
      </c>
      <c r="I6" s="484">
        <v>10000</v>
      </c>
      <c r="J6" s="484">
        <v>20000000</v>
      </c>
      <c r="K6" s="544">
        <f>J6/$L$3</f>
        <v>2915451.8950437317</v>
      </c>
      <c r="L6" s="122">
        <v>2.75E-2</v>
      </c>
      <c r="M6" s="620"/>
      <c r="N6" s="621"/>
      <c r="O6" s="621"/>
      <c r="P6" s="621"/>
    </row>
    <row r="7" spans="2:16" x14ac:dyDescent="0.2">
      <c r="B7" s="560">
        <v>42376</v>
      </c>
      <c r="C7" s="548" t="s">
        <v>307</v>
      </c>
      <c r="D7" s="88" t="s">
        <v>504</v>
      </c>
      <c r="E7" s="532" t="s">
        <v>6</v>
      </c>
      <c r="F7" s="525" t="s">
        <v>304</v>
      </c>
      <c r="G7" s="524" t="s">
        <v>8</v>
      </c>
      <c r="H7" s="484">
        <v>270</v>
      </c>
      <c r="I7" s="484">
        <v>1000</v>
      </c>
      <c r="J7" s="484">
        <v>70000000</v>
      </c>
      <c r="K7" s="544">
        <f>J7/$L$3</f>
        <v>10204081.632653061</v>
      </c>
      <c r="L7" s="122">
        <v>2.5999999999999999E-2</v>
      </c>
      <c r="M7" s="622"/>
      <c r="N7" s="621"/>
      <c r="O7" s="621"/>
      <c r="P7" s="621"/>
    </row>
    <row r="8" spans="2:16" x14ac:dyDescent="0.2">
      <c r="B8" s="560">
        <v>42380</v>
      </c>
      <c r="C8" s="555" t="s">
        <v>303</v>
      </c>
      <c r="D8" s="561" t="s">
        <v>500</v>
      </c>
      <c r="E8" s="559" t="s">
        <v>6</v>
      </c>
      <c r="F8" s="559" t="s">
        <v>306</v>
      </c>
      <c r="G8" s="558" t="s">
        <v>279</v>
      </c>
      <c r="H8" s="484">
        <v>11</v>
      </c>
      <c r="I8" s="544">
        <v>1055.6099999999999</v>
      </c>
      <c r="J8" s="544">
        <v>25333584.390000001</v>
      </c>
      <c r="K8" s="484">
        <f>J8</f>
        <v>25333584.390000001</v>
      </c>
      <c r="L8" s="122">
        <v>0</v>
      </c>
      <c r="M8" s="622"/>
      <c r="N8" s="621"/>
      <c r="O8" s="621"/>
      <c r="P8" s="621"/>
    </row>
    <row r="9" spans="2:16" x14ac:dyDescent="0.2">
      <c r="B9" s="560">
        <v>42390</v>
      </c>
      <c r="C9" s="548" t="s">
        <v>317</v>
      </c>
      <c r="D9" s="88" t="s">
        <v>505</v>
      </c>
      <c r="E9" s="532" t="s">
        <v>6</v>
      </c>
      <c r="F9" s="525" t="s">
        <v>306</v>
      </c>
      <c r="G9" s="478" t="s">
        <v>86</v>
      </c>
      <c r="H9" s="485">
        <v>2520</v>
      </c>
      <c r="I9" s="484">
        <v>10000</v>
      </c>
      <c r="J9" s="485">
        <v>4000000</v>
      </c>
      <c r="K9" s="484">
        <f>J9</f>
        <v>4000000</v>
      </c>
      <c r="L9" s="400">
        <v>0.06</v>
      </c>
      <c r="M9" s="622"/>
      <c r="N9" s="621"/>
      <c r="O9" s="621"/>
      <c r="P9" s="621"/>
    </row>
    <row r="10" spans="2:16" x14ac:dyDescent="0.2">
      <c r="B10" s="560">
        <v>42394</v>
      </c>
      <c r="C10" s="559" t="s">
        <v>303</v>
      </c>
      <c r="D10" s="88" t="s">
        <v>508</v>
      </c>
      <c r="E10" s="559" t="s">
        <v>6</v>
      </c>
      <c r="F10" s="559" t="s">
        <v>304</v>
      </c>
      <c r="G10" s="478" t="s">
        <v>50</v>
      </c>
      <c r="H10" s="485">
        <v>2760</v>
      </c>
      <c r="I10" s="484">
        <v>10000</v>
      </c>
      <c r="J10" s="485">
        <v>172880000</v>
      </c>
      <c r="K10" s="544">
        <f>J10/$L$3</f>
        <v>25201166.180758018</v>
      </c>
      <c r="L10" s="400">
        <v>6.25E-2</v>
      </c>
      <c r="M10" s="622"/>
      <c r="N10" s="621"/>
      <c r="O10" s="621"/>
      <c r="P10" s="621"/>
    </row>
    <row r="11" spans="2:16" x14ac:dyDescent="0.2">
      <c r="B11" s="560">
        <v>42398</v>
      </c>
      <c r="C11" s="548" t="s">
        <v>303</v>
      </c>
      <c r="D11" s="88" t="s">
        <v>507</v>
      </c>
      <c r="E11" s="548" t="s">
        <v>6</v>
      </c>
      <c r="F11" s="548" t="s">
        <v>304</v>
      </c>
      <c r="G11" s="478" t="s">
        <v>50</v>
      </c>
      <c r="H11" s="485">
        <v>3120</v>
      </c>
      <c r="I11" s="485">
        <v>10000</v>
      </c>
      <c r="J11" s="485">
        <v>172880000</v>
      </c>
      <c r="K11" s="484">
        <f>+J11/$L$3</f>
        <v>25201166.180758018</v>
      </c>
      <c r="L11" s="400">
        <v>6.5000000000000002E-2</v>
      </c>
      <c r="M11" s="622"/>
      <c r="N11" s="621"/>
      <c r="O11" s="621"/>
      <c r="P11" s="621"/>
    </row>
    <row r="12" spans="2:16" x14ac:dyDescent="0.2">
      <c r="B12" s="560">
        <v>42401</v>
      </c>
      <c r="C12" s="532" t="s">
        <v>307</v>
      </c>
      <c r="D12" s="88" t="s">
        <v>506</v>
      </c>
      <c r="E12" s="532" t="s">
        <v>6</v>
      </c>
      <c r="F12" s="532" t="s">
        <v>304</v>
      </c>
      <c r="G12" s="478" t="s">
        <v>8</v>
      </c>
      <c r="H12" s="485">
        <v>330</v>
      </c>
      <c r="I12" s="485">
        <v>1000</v>
      </c>
      <c r="J12" s="485">
        <v>20000000</v>
      </c>
      <c r="K12" s="484">
        <f>+J12/$L$3</f>
        <v>2915451.8950437317</v>
      </c>
      <c r="L12" s="400">
        <v>0.04</v>
      </c>
      <c r="M12" s="620"/>
      <c r="N12" s="621"/>
      <c r="O12" s="621"/>
      <c r="P12" s="621"/>
    </row>
    <row r="13" spans="2:16" x14ac:dyDescent="0.2">
      <c r="B13" s="554">
        <v>42425</v>
      </c>
      <c r="C13" s="525" t="s">
        <v>303</v>
      </c>
      <c r="D13" s="516" t="s">
        <v>510</v>
      </c>
      <c r="E13" s="541" t="s">
        <v>6</v>
      </c>
      <c r="F13" s="525" t="s">
        <v>304</v>
      </c>
      <c r="G13" s="478" t="s">
        <v>4</v>
      </c>
      <c r="H13" s="485">
        <v>2160</v>
      </c>
      <c r="I13" s="485">
        <v>10000</v>
      </c>
      <c r="J13" s="485">
        <v>170520000</v>
      </c>
      <c r="K13" s="484">
        <f>+J13/$L$3</f>
        <v>24857142.857142854</v>
      </c>
      <c r="L13" s="400">
        <v>0.05</v>
      </c>
      <c r="M13" s="620"/>
      <c r="N13" s="621"/>
      <c r="O13" s="621"/>
      <c r="P13" s="621"/>
    </row>
    <row r="14" spans="2:16" x14ac:dyDescent="0.2">
      <c r="B14" s="819">
        <v>42430</v>
      </c>
      <c r="C14" s="811" t="s">
        <v>317</v>
      </c>
      <c r="D14" s="803" t="s">
        <v>511</v>
      </c>
      <c r="E14" s="525" t="s">
        <v>238</v>
      </c>
      <c r="F14" s="525" t="s">
        <v>304</v>
      </c>
      <c r="G14" s="478" t="s">
        <v>206</v>
      </c>
      <c r="H14" s="485">
        <v>2160</v>
      </c>
      <c r="I14" s="485">
        <v>10000</v>
      </c>
      <c r="J14" s="485">
        <v>100000000</v>
      </c>
      <c r="K14" s="484">
        <f t="shared" ref="K14:K64" si="0">+J14/$L$3</f>
        <v>14577259.475218657</v>
      </c>
      <c r="L14" s="400">
        <v>0.04</v>
      </c>
      <c r="M14" s="620"/>
      <c r="N14" s="621"/>
      <c r="O14" s="621"/>
      <c r="P14" s="621"/>
    </row>
    <row r="15" spans="2:16" x14ac:dyDescent="0.2">
      <c r="B15" s="821"/>
      <c r="C15" s="813"/>
      <c r="D15" s="805"/>
      <c r="E15" s="525" t="s">
        <v>245</v>
      </c>
      <c r="F15" s="525" t="s">
        <v>304</v>
      </c>
      <c r="G15" s="478" t="s">
        <v>206</v>
      </c>
      <c r="H15" s="485">
        <v>3060</v>
      </c>
      <c r="I15" s="485">
        <v>10000</v>
      </c>
      <c r="J15" s="485">
        <v>100000000</v>
      </c>
      <c r="K15" s="484">
        <f t="shared" si="0"/>
        <v>14577259.475218657</v>
      </c>
      <c r="L15" s="400">
        <v>4.7500000000000001E-2</v>
      </c>
      <c r="M15" s="620"/>
      <c r="N15" s="621"/>
      <c r="O15" s="621"/>
      <c r="P15" s="621"/>
    </row>
    <row r="16" spans="2:16" x14ac:dyDescent="0.2">
      <c r="B16" s="562">
        <v>42444</v>
      </c>
      <c r="C16" s="517" t="s">
        <v>307</v>
      </c>
      <c r="D16" s="523" t="s">
        <v>512</v>
      </c>
      <c r="E16" s="525" t="s">
        <v>513</v>
      </c>
      <c r="F16" s="525" t="s">
        <v>304</v>
      </c>
      <c r="G16" s="478" t="s">
        <v>8</v>
      </c>
      <c r="H16" s="485">
        <v>180</v>
      </c>
      <c r="I16" s="485">
        <v>1000</v>
      </c>
      <c r="J16" s="485">
        <v>30000000</v>
      </c>
      <c r="K16" s="484">
        <f t="shared" si="0"/>
        <v>4373177.842565597</v>
      </c>
      <c r="L16" s="400">
        <v>3.5000000000000003E-2</v>
      </c>
      <c r="M16" s="620"/>
      <c r="N16" s="621"/>
      <c r="O16" s="621"/>
      <c r="P16" s="621"/>
    </row>
    <row r="17" spans="2:16" x14ac:dyDescent="0.2">
      <c r="B17" s="562">
        <v>42444</v>
      </c>
      <c r="C17" s="517" t="s">
        <v>303</v>
      </c>
      <c r="D17" s="523" t="s">
        <v>514</v>
      </c>
      <c r="E17" s="525" t="s">
        <v>513</v>
      </c>
      <c r="F17" s="525" t="s">
        <v>304</v>
      </c>
      <c r="G17" s="478" t="s">
        <v>50</v>
      </c>
      <c r="H17" s="485">
        <v>3300</v>
      </c>
      <c r="I17" s="485">
        <v>10000</v>
      </c>
      <c r="J17" s="485">
        <v>172880000</v>
      </c>
      <c r="K17" s="484">
        <f t="shared" si="0"/>
        <v>25201166.180758018</v>
      </c>
      <c r="L17" s="400">
        <v>6.6000000000000003E-2</v>
      </c>
      <c r="M17" s="620"/>
      <c r="N17" s="621"/>
      <c r="O17" s="621"/>
      <c r="P17" s="621"/>
    </row>
    <row r="18" spans="2:16" x14ac:dyDescent="0.2">
      <c r="B18" s="819">
        <v>42447</v>
      </c>
      <c r="C18" s="811" t="s">
        <v>303</v>
      </c>
      <c r="D18" s="803" t="s">
        <v>515</v>
      </c>
      <c r="E18" s="525" t="s">
        <v>238</v>
      </c>
      <c r="F18" s="525" t="s">
        <v>304</v>
      </c>
      <c r="G18" s="478" t="s">
        <v>516</v>
      </c>
      <c r="H18" s="485">
        <v>360</v>
      </c>
      <c r="I18" s="485">
        <v>10000</v>
      </c>
      <c r="J18" s="485">
        <v>70000000</v>
      </c>
      <c r="K18" s="484">
        <f t="shared" si="0"/>
        <v>10204081.632653061</v>
      </c>
      <c r="L18" s="400">
        <v>2.5000000000000001E-2</v>
      </c>
      <c r="M18" s="620"/>
      <c r="N18" s="621"/>
      <c r="O18" s="621"/>
      <c r="P18" s="621"/>
    </row>
    <row r="19" spans="2:16" x14ac:dyDescent="0.2">
      <c r="B19" s="821"/>
      <c r="C19" s="813"/>
      <c r="D19" s="805"/>
      <c r="E19" s="525" t="s">
        <v>245</v>
      </c>
      <c r="F19" s="525" t="s">
        <v>304</v>
      </c>
      <c r="G19" s="478" t="s">
        <v>50</v>
      </c>
      <c r="H19" s="485">
        <v>540</v>
      </c>
      <c r="I19" s="485">
        <v>10000</v>
      </c>
      <c r="J19" s="485">
        <v>70000000</v>
      </c>
      <c r="K19" s="484">
        <f t="shared" si="0"/>
        <v>10204081.632653061</v>
      </c>
      <c r="L19" s="400">
        <v>2.7E-2</v>
      </c>
      <c r="M19" s="620"/>
      <c r="N19" s="621"/>
      <c r="O19" s="621"/>
      <c r="P19" s="621"/>
    </row>
    <row r="20" spans="2:16" x14ac:dyDescent="0.2">
      <c r="B20" s="819">
        <v>42447</v>
      </c>
      <c r="C20" s="811" t="s">
        <v>303</v>
      </c>
      <c r="D20" s="803" t="s">
        <v>517</v>
      </c>
      <c r="E20" s="525" t="s">
        <v>238</v>
      </c>
      <c r="F20" s="525" t="s">
        <v>306</v>
      </c>
      <c r="G20" s="478" t="s">
        <v>518</v>
      </c>
      <c r="H20" s="485">
        <v>1080</v>
      </c>
      <c r="I20" s="485">
        <v>10000</v>
      </c>
      <c r="J20" s="485">
        <v>14000000</v>
      </c>
      <c r="K20" s="484">
        <f>+J20</f>
        <v>14000000</v>
      </c>
      <c r="L20" s="400">
        <v>0.02</v>
      </c>
      <c r="M20" s="620"/>
      <c r="N20" s="621"/>
      <c r="O20" s="621"/>
      <c r="P20" s="621"/>
    </row>
    <row r="21" spans="2:16" x14ac:dyDescent="0.2">
      <c r="B21" s="820"/>
      <c r="C21" s="812"/>
      <c r="D21" s="804"/>
      <c r="E21" s="525" t="s">
        <v>245</v>
      </c>
      <c r="F21" s="525" t="s">
        <v>306</v>
      </c>
      <c r="G21" s="478" t="s">
        <v>518</v>
      </c>
      <c r="H21" s="485">
        <v>1800</v>
      </c>
      <c r="I21" s="485">
        <v>10000</v>
      </c>
      <c r="J21" s="485">
        <v>14000000</v>
      </c>
      <c r="K21" s="484">
        <f>+J21</f>
        <v>14000000</v>
      </c>
      <c r="L21" s="400">
        <v>0.03</v>
      </c>
      <c r="M21" s="620"/>
      <c r="N21" s="621"/>
      <c r="O21" s="621"/>
      <c r="P21" s="621"/>
    </row>
    <row r="22" spans="2:16" x14ac:dyDescent="0.2">
      <c r="B22" s="821"/>
      <c r="C22" s="813"/>
      <c r="D22" s="805"/>
      <c r="E22" s="525" t="s">
        <v>247</v>
      </c>
      <c r="F22" s="525" t="s">
        <v>306</v>
      </c>
      <c r="G22" s="478" t="s">
        <v>518</v>
      </c>
      <c r="H22" s="485">
        <v>2520</v>
      </c>
      <c r="I22" s="485">
        <v>10000</v>
      </c>
      <c r="J22" s="485">
        <v>42000000</v>
      </c>
      <c r="K22" s="484">
        <f>+J22</f>
        <v>42000000</v>
      </c>
      <c r="L22" s="400">
        <v>4.2000000000000003E-2</v>
      </c>
      <c r="M22" s="620"/>
      <c r="N22" s="621"/>
      <c r="O22" s="621"/>
      <c r="P22" s="621"/>
    </row>
    <row r="23" spans="2:16" x14ac:dyDescent="0.2">
      <c r="B23" s="562">
        <v>42480</v>
      </c>
      <c r="C23" s="549" t="s">
        <v>317</v>
      </c>
      <c r="D23" s="550" t="s">
        <v>529</v>
      </c>
      <c r="E23" s="551" t="s">
        <v>6</v>
      </c>
      <c r="F23" s="551" t="s">
        <v>304</v>
      </c>
      <c r="G23" s="478" t="s">
        <v>47</v>
      </c>
      <c r="H23" s="485">
        <v>4320</v>
      </c>
      <c r="I23" s="485">
        <v>10000</v>
      </c>
      <c r="J23" s="485">
        <v>140000000</v>
      </c>
      <c r="K23" s="484">
        <f t="shared" si="0"/>
        <v>20408163.265306123</v>
      </c>
      <c r="L23" s="400">
        <v>0.04</v>
      </c>
      <c r="M23" s="620"/>
      <c r="N23" s="621"/>
      <c r="O23" s="621"/>
      <c r="P23" s="621"/>
    </row>
    <row r="24" spans="2:16" x14ac:dyDescent="0.2">
      <c r="B24" s="562">
        <v>42481</v>
      </c>
      <c r="C24" s="549" t="s">
        <v>317</v>
      </c>
      <c r="D24" s="550" t="s">
        <v>530</v>
      </c>
      <c r="E24" s="551" t="s">
        <v>6</v>
      </c>
      <c r="F24" s="551" t="s">
        <v>304</v>
      </c>
      <c r="G24" s="478" t="s">
        <v>47</v>
      </c>
      <c r="H24" s="485">
        <v>3600</v>
      </c>
      <c r="I24" s="485">
        <v>10000</v>
      </c>
      <c r="J24" s="485">
        <v>100000000</v>
      </c>
      <c r="K24" s="484">
        <f t="shared" ref="K24:K25" si="1">+J24/$L$3</f>
        <v>14577259.475218657</v>
      </c>
      <c r="L24" s="400">
        <v>3.85E-2</v>
      </c>
      <c r="M24" s="620"/>
      <c r="N24" s="621"/>
      <c r="O24" s="621"/>
      <c r="P24" s="621"/>
    </row>
    <row r="25" spans="2:16" x14ac:dyDescent="0.2">
      <c r="B25" s="819">
        <v>42482</v>
      </c>
      <c r="C25" s="811" t="s">
        <v>317</v>
      </c>
      <c r="D25" s="803" t="s">
        <v>531</v>
      </c>
      <c r="E25" s="551" t="s">
        <v>238</v>
      </c>
      <c r="F25" s="551" t="s">
        <v>304</v>
      </c>
      <c r="G25" s="478" t="s">
        <v>47</v>
      </c>
      <c r="H25" s="485">
        <v>1440</v>
      </c>
      <c r="I25" s="485">
        <v>10000</v>
      </c>
      <c r="J25" s="485">
        <v>80000000</v>
      </c>
      <c r="K25" s="484">
        <f t="shared" si="1"/>
        <v>11661807.580174927</v>
      </c>
      <c r="L25" s="400">
        <v>2.5000000000000001E-2</v>
      </c>
      <c r="M25" s="620"/>
      <c r="N25" s="621"/>
      <c r="O25" s="621"/>
      <c r="P25" s="621"/>
    </row>
    <row r="26" spans="2:16" x14ac:dyDescent="0.2">
      <c r="B26" s="821"/>
      <c r="C26" s="813"/>
      <c r="D26" s="805"/>
      <c r="E26" s="551" t="s">
        <v>245</v>
      </c>
      <c r="F26" s="551" t="s">
        <v>304</v>
      </c>
      <c r="G26" s="478" t="s">
        <v>47</v>
      </c>
      <c r="H26" s="485">
        <v>2160</v>
      </c>
      <c r="I26" s="485">
        <v>10000</v>
      </c>
      <c r="J26" s="485">
        <v>90000000</v>
      </c>
      <c r="K26" s="484">
        <f t="shared" ref="K26" si="2">+J26/$L$3</f>
        <v>13119533.527696792</v>
      </c>
      <c r="L26" s="400">
        <v>0.03</v>
      </c>
      <c r="M26" s="620"/>
      <c r="N26" s="621"/>
      <c r="O26" s="621"/>
      <c r="P26" s="621"/>
    </row>
    <row r="27" spans="2:16" x14ac:dyDescent="0.2">
      <c r="B27" s="562">
        <v>42460</v>
      </c>
      <c r="C27" s="545" t="s">
        <v>317</v>
      </c>
      <c r="D27" s="546" t="s">
        <v>520</v>
      </c>
      <c r="E27" s="547" t="s">
        <v>6</v>
      </c>
      <c r="F27" s="547" t="s">
        <v>304</v>
      </c>
      <c r="G27" s="478" t="s">
        <v>3</v>
      </c>
      <c r="H27" s="485">
        <v>1080</v>
      </c>
      <c r="I27" s="485">
        <v>10000</v>
      </c>
      <c r="J27" s="485">
        <v>35000000</v>
      </c>
      <c r="K27" s="484">
        <f t="shared" si="0"/>
        <v>5102040.8163265307</v>
      </c>
      <c r="L27" s="400">
        <v>0.04</v>
      </c>
      <c r="M27" s="620"/>
      <c r="N27" s="621"/>
      <c r="O27" s="621"/>
      <c r="P27" s="621"/>
    </row>
    <row r="28" spans="2:16" x14ac:dyDescent="0.2">
      <c r="B28" s="819">
        <v>42495</v>
      </c>
      <c r="C28" s="811" t="s">
        <v>317</v>
      </c>
      <c r="D28" s="803" t="s">
        <v>526</v>
      </c>
      <c r="E28" s="525" t="s">
        <v>238</v>
      </c>
      <c r="F28" s="525" t="s">
        <v>304</v>
      </c>
      <c r="G28" s="478" t="s">
        <v>206</v>
      </c>
      <c r="H28" s="485">
        <v>1980</v>
      </c>
      <c r="I28" s="485">
        <v>10000</v>
      </c>
      <c r="J28" s="485">
        <v>45000000</v>
      </c>
      <c r="K28" s="484">
        <f t="shared" si="0"/>
        <v>6559766.763848396</v>
      </c>
      <c r="L28" s="400">
        <v>3.7499999999999999E-2</v>
      </c>
      <c r="M28" s="620"/>
      <c r="N28" s="621"/>
      <c r="O28" s="621"/>
      <c r="P28" s="621"/>
    </row>
    <row r="29" spans="2:16" ht="12.75" customHeight="1" x14ac:dyDescent="0.2">
      <c r="B29" s="820"/>
      <c r="C29" s="812"/>
      <c r="D29" s="804"/>
      <c r="E29" s="525" t="s">
        <v>245</v>
      </c>
      <c r="F29" s="525" t="s">
        <v>304</v>
      </c>
      <c r="G29" s="478" t="s">
        <v>206</v>
      </c>
      <c r="H29" s="485">
        <v>2160</v>
      </c>
      <c r="I29" s="485">
        <v>10000</v>
      </c>
      <c r="J29" s="485">
        <v>56000000</v>
      </c>
      <c r="K29" s="484">
        <f t="shared" si="0"/>
        <v>8163265.3061224483</v>
      </c>
      <c r="L29" s="400">
        <v>0.04</v>
      </c>
      <c r="M29" s="620"/>
      <c r="N29" s="621"/>
      <c r="O29" s="621"/>
      <c r="P29" s="621"/>
    </row>
    <row r="30" spans="2:16" x14ac:dyDescent="0.2">
      <c r="B30" s="821"/>
      <c r="C30" s="813"/>
      <c r="D30" s="805"/>
      <c r="E30" s="525" t="s">
        <v>247</v>
      </c>
      <c r="F30" s="525" t="s">
        <v>304</v>
      </c>
      <c r="G30" s="478" t="s">
        <v>206</v>
      </c>
      <c r="H30" s="485">
        <v>2520</v>
      </c>
      <c r="I30" s="485">
        <v>10000</v>
      </c>
      <c r="J30" s="485">
        <v>56000000</v>
      </c>
      <c r="K30" s="484">
        <f t="shared" si="0"/>
        <v>8163265.3061224483</v>
      </c>
      <c r="L30" s="400">
        <v>4.2500000000000003E-2</v>
      </c>
      <c r="M30" s="620"/>
      <c r="N30" s="621"/>
      <c r="O30" s="621"/>
      <c r="P30" s="621"/>
    </row>
    <row r="31" spans="2:16" x14ac:dyDescent="0.2">
      <c r="B31" s="562">
        <v>42509</v>
      </c>
      <c r="C31" s="517" t="s">
        <v>307</v>
      </c>
      <c r="D31" s="523" t="s">
        <v>527</v>
      </c>
      <c r="E31" s="525" t="s">
        <v>6</v>
      </c>
      <c r="F31" s="525" t="s">
        <v>304</v>
      </c>
      <c r="G31" s="478" t="s">
        <v>8</v>
      </c>
      <c r="H31" s="485">
        <v>220</v>
      </c>
      <c r="I31" s="485">
        <v>10000</v>
      </c>
      <c r="J31" s="485">
        <v>48720000</v>
      </c>
      <c r="K31" s="484">
        <f t="shared" si="0"/>
        <v>7102040.8163265307</v>
      </c>
      <c r="L31" s="400">
        <v>2.5000000000000001E-2</v>
      </c>
      <c r="M31" s="620"/>
      <c r="N31" s="621"/>
      <c r="O31" s="621"/>
      <c r="P31" s="621"/>
    </row>
    <row r="32" spans="2:16" x14ac:dyDescent="0.2">
      <c r="B32" s="562">
        <v>42510</v>
      </c>
      <c r="C32" s="549" t="s">
        <v>307</v>
      </c>
      <c r="D32" s="550" t="s">
        <v>528</v>
      </c>
      <c r="E32" s="525" t="s">
        <v>6</v>
      </c>
      <c r="F32" s="525" t="s">
        <v>304</v>
      </c>
      <c r="G32" s="478" t="s">
        <v>8</v>
      </c>
      <c r="H32" s="485">
        <v>300</v>
      </c>
      <c r="I32" s="485">
        <v>10000</v>
      </c>
      <c r="J32" s="485">
        <v>48720000</v>
      </c>
      <c r="K32" s="484">
        <f t="shared" si="0"/>
        <v>7102040.8163265307</v>
      </c>
      <c r="L32" s="400">
        <v>2.5000000000000001E-2</v>
      </c>
      <c r="M32" s="620"/>
      <c r="N32" s="621"/>
      <c r="O32" s="621"/>
      <c r="P32" s="621"/>
    </row>
    <row r="33" spans="2:16" x14ac:dyDescent="0.2">
      <c r="B33" s="819">
        <v>42520</v>
      </c>
      <c r="C33" s="811" t="s">
        <v>317</v>
      </c>
      <c r="D33" s="803" t="s">
        <v>532</v>
      </c>
      <c r="E33" s="525" t="s">
        <v>238</v>
      </c>
      <c r="F33" s="525" t="s">
        <v>304</v>
      </c>
      <c r="G33" s="478" t="s">
        <v>47</v>
      </c>
      <c r="H33" s="485">
        <v>1440</v>
      </c>
      <c r="I33" s="485">
        <v>10000</v>
      </c>
      <c r="J33" s="485">
        <v>30000000</v>
      </c>
      <c r="K33" s="484">
        <f t="shared" si="0"/>
        <v>4373177.842565597</v>
      </c>
      <c r="L33" s="400">
        <v>4.2500000000000003E-2</v>
      </c>
      <c r="M33" s="620"/>
      <c r="N33" s="621"/>
      <c r="O33" s="621"/>
      <c r="P33" s="621"/>
    </row>
    <row r="34" spans="2:16" x14ac:dyDescent="0.2">
      <c r="B34" s="821"/>
      <c r="C34" s="813"/>
      <c r="D34" s="805"/>
      <c r="E34" s="525" t="s">
        <v>245</v>
      </c>
      <c r="F34" s="525" t="s">
        <v>304</v>
      </c>
      <c r="G34" s="478" t="s">
        <v>47</v>
      </c>
      <c r="H34" s="485">
        <v>1800</v>
      </c>
      <c r="I34" s="485">
        <v>10000</v>
      </c>
      <c r="J34" s="485">
        <v>30000000</v>
      </c>
      <c r="K34" s="484">
        <f t="shared" si="0"/>
        <v>4373177.842565597</v>
      </c>
      <c r="L34" s="400">
        <v>4.7500000000000001E-2</v>
      </c>
      <c r="M34" s="620"/>
      <c r="N34" s="621"/>
      <c r="O34" s="621"/>
      <c r="P34" s="621"/>
    </row>
    <row r="35" spans="2:16" x14ac:dyDescent="0.2">
      <c r="B35" s="519">
        <v>42521</v>
      </c>
      <c r="C35" s="517" t="s">
        <v>303</v>
      </c>
      <c r="D35" s="523" t="s">
        <v>533</v>
      </c>
      <c r="E35" s="525" t="s">
        <v>6</v>
      </c>
      <c r="F35" s="525" t="s">
        <v>304</v>
      </c>
      <c r="G35" s="478" t="s">
        <v>86</v>
      </c>
      <c r="H35" s="485">
        <v>2160</v>
      </c>
      <c r="I35" s="485">
        <v>10000</v>
      </c>
      <c r="J35" s="485">
        <v>28000000</v>
      </c>
      <c r="K35" s="484">
        <f t="shared" si="0"/>
        <v>4081632.6530612241</v>
      </c>
      <c r="L35" s="400">
        <v>6.5000000000000002E-2</v>
      </c>
      <c r="M35" s="620"/>
      <c r="N35" s="621"/>
      <c r="O35" s="621"/>
      <c r="P35" s="621"/>
    </row>
    <row r="36" spans="2:16" x14ac:dyDescent="0.2">
      <c r="B36" s="553">
        <v>42524</v>
      </c>
      <c r="C36" s="553" t="s">
        <v>307</v>
      </c>
      <c r="D36" s="567" t="s">
        <v>537</v>
      </c>
      <c r="E36" s="559" t="s">
        <v>6</v>
      </c>
      <c r="F36" s="559" t="s">
        <v>304</v>
      </c>
      <c r="G36" s="478" t="s">
        <v>8</v>
      </c>
      <c r="H36" s="485">
        <v>280</v>
      </c>
      <c r="I36" s="485">
        <v>10000</v>
      </c>
      <c r="J36" s="485">
        <v>48720000</v>
      </c>
      <c r="K36" s="484">
        <f t="shared" ref="K36:K37" si="3">+J36/$L$3</f>
        <v>7102040.8163265307</v>
      </c>
      <c r="L36" s="400">
        <v>2.5000000000000001E-2</v>
      </c>
      <c r="M36" s="620"/>
      <c r="N36" s="621"/>
      <c r="O36" s="621"/>
      <c r="P36" s="621"/>
    </row>
    <row r="37" spans="2:16" x14ac:dyDescent="0.2">
      <c r="B37" s="557">
        <v>42527</v>
      </c>
      <c r="C37" s="556" t="s">
        <v>307</v>
      </c>
      <c r="D37" s="567" t="s">
        <v>538</v>
      </c>
      <c r="E37" s="559" t="s">
        <v>6</v>
      </c>
      <c r="F37" s="559" t="s">
        <v>304</v>
      </c>
      <c r="G37" s="478" t="s">
        <v>8</v>
      </c>
      <c r="H37" s="485">
        <v>271</v>
      </c>
      <c r="I37" s="485">
        <v>10000</v>
      </c>
      <c r="J37" s="485">
        <v>48720000</v>
      </c>
      <c r="K37" s="484">
        <f t="shared" si="3"/>
        <v>7102040.8163265307</v>
      </c>
      <c r="L37" s="400">
        <v>2.5000000000000001E-2</v>
      </c>
      <c r="M37" s="620"/>
      <c r="N37" s="621"/>
      <c r="O37" s="621"/>
      <c r="P37" s="621"/>
    </row>
    <row r="38" spans="2:16" x14ac:dyDescent="0.2">
      <c r="B38" s="814">
        <v>42529</v>
      </c>
      <c r="C38" s="811" t="s">
        <v>303</v>
      </c>
      <c r="D38" s="803" t="s">
        <v>534</v>
      </c>
      <c r="E38" s="525" t="s">
        <v>238</v>
      </c>
      <c r="F38" s="525" t="s">
        <v>306</v>
      </c>
      <c r="G38" s="478" t="s">
        <v>47</v>
      </c>
      <c r="H38" s="485">
        <v>1800</v>
      </c>
      <c r="I38" s="485">
        <v>1000</v>
      </c>
      <c r="J38" s="485">
        <v>2000000</v>
      </c>
      <c r="K38" s="484">
        <f t="shared" ref="K38:K43" si="4">+J38</f>
        <v>2000000</v>
      </c>
      <c r="L38" s="400">
        <v>2.2499999999999999E-2</v>
      </c>
      <c r="M38" s="620"/>
      <c r="N38" s="621"/>
      <c r="O38" s="621"/>
      <c r="P38" s="621"/>
    </row>
    <row r="39" spans="2:16" x14ac:dyDescent="0.2">
      <c r="B39" s="815"/>
      <c r="C39" s="813"/>
      <c r="D39" s="805"/>
      <c r="E39" s="525" t="s">
        <v>245</v>
      </c>
      <c r="F39" s="525" t="s">
        <v>306</v>
      </c>
      <c r="G39" s="478" t="s">
        <v>47</v>
      </c>
      <c r="H39" s="485">
        <v>2160</v>
      </c>
      <c r="I39" s="485">
        <v>1000</v>
      </c>
      <c r="J39" s="485">
        <v>2000000</v>
      </c>
      <c r="K39" s="484">
        <f t="shared" si="4"/>
        <v>2000000</v>
      </c>
      <c r="L39" s="400">
        <v>2.5000000000000001E-2</v>
      </c>
      <c r="M39" s="620"/>
      <c r="N39" s="621"/>
      <c r="O39" s="621"/>
      <c r="P39" s="621"/>
    </row>
    <row r="40" spans="2:16" x14ac:dyDescent="0.2">
      <c r="B40" s="712">
        <v>42538</v>
      </c>
      <c r="C40" s="802" t="s">
        <v>317</v>
      </c>
      <c r="D40" s="702" t="s">
        <v>535</v>
      </c>
      <c r="E40" s="525" t="s">
        <v>238</v>
      </c>
      <c r="F40" s="525" t="s">
        <v>306</v>
      </c>
      <c r="G40" s="478" t="s">
        <v>47</v>
      </c>
      <c r="H40" s="485">
        <v>1440</v>
      </c>
      <c r="I40" s="485">
        <v>1000</v>
      </c>
      <c r="J40" s="485">
        <v>4125000</v>
      </c>
      <c r="K40" s="484">
        <f t="shared" si="4"/>
        <v>4125000</v>
      </c>
      <c r="L40" s="400">
        <v>1.0999999999999999E-2</v>
      </c>
      <c r="M40" s="620"/>
      <c r="N40" s="621"/>
      <c r="O40" s="621"/>
      <c r="P40" s="621"/>
    </row>
    <row r="41" spans="2:16" x14ac:dyDescent="0.2">
      <c r="B41" s="712"/>
      <c r="C41" s="802"/>
      <c r="D41" s="702"/>
      <c r="E41" s="525" t="s">
        <v>245</v>
      </c>
      <c r="F41" s="525" t="s">
        <v>306</v>
      </c>
      <c r="G41" s="478" t="s">
        <v>47</v>
      </c>
      <c r="H41" s="485">
        <v>1800</v>
      </c>
      <c r="I41" s="485">
        <v>1000</v>
      </c>
      <c r="J41" s="485">
        <v>8125000</v>
      </c>
      <c r="K41" s="484">
        <f t="shared" si="4"/>
        <v>8125000</v>
      </c>
      <c r="L41" s="400">
        <v>1.2999999999999999E-2</v>
      </c>
      <c r="M41" s="620"/>
      <c r="N41" s="621"/>
      <c r="O41" s="621"/>
      <c r="P41" s="621"/>
    </row>
    <row r="42" spans="2:16" x14ac:dyDescent="0.2">
      <c r="B42" s="712"/>
      <c r="C42" s="802"/>
      <c r="D42" s="702"/>
      <c r="E42" s="525" t="s">
        <v>247</v>
      </c>
      <c r="F42" s="525" t="s">
        <v>306</v>
      </c>
      <c r="G42" s="478" t="s">
        <v>47</v>
      </c>
      <c r="H42" s="485">
        <v>2160</v>
      </c>
      <c r="I42" s="485">
        <v>1000</v>
      </c>
      <c r="J42" s="485">
        <v>6125000</v>
      </c>
      <c r="K42" s="484">
        <f t="shared" si="4"/>
        <v>6125000</v>
      </c>
      <c r="L42" s="400">
        <v>1.7000000000000001E-2</v>
      </c>
      <c r="M42" s="620"/>
      <c r="N42" s="621"/>
      <c r="O42" s="621"/>
      <c r="P42" s="621"/>
    </row>
    <row r="43" spans="2:16" x14ac:dyDescent="0.2">
      <c r="B43" s="712"/>
      <c r="C43" s="802"/>
      <c r="D43" s="702"/>
      <c r="E43" s="525" t="s">
        <v>251</v>
      </c>
      <c r="F43" s="525" t="s">
        <v>306</v>
      </c>
      <c r="G43" s="478" t="s">
        <v>47</v>
      </c>
      <c r="H43" s="485">
        <v>2520</v>
      </c>
      <c r="I43" s="485">
        <v>1000</v>
      </c>
      <c r="J43" s="485">
        <v>6525000</v>
      </c>
      <c r="K43" s="484">
        <f t="shared" si="4"/>
        <v>6525000</v>
      </c>
      <c r="L43" s="400">
        <v>0.02</v>
      </c>
      <c r="M43" s="620"/>
      <c r="N43" s="621"/>
      <c r="O43" s="621"/>
      <c r="P43" s="621"/>
    </row>
    <row r="44" spans="2:16" x14ac:dyDescent="0.2">
      <c r="B44" s="557">
        <v>42548</v>
      </c>
      <c r="C44" s="556" t="s">
        <v>317</v>
      </c>
      <c r="D44" s="566" t="s">
        <v>536</v>
      </c>
      <c r="E44" s="525" t="s">
        <v>6</v>
      </c>
      <c r="F44" s="525" t="s">
        <v>304</v>
      </c>
      <c r="G44" s="478" t="s">
        <v>4</v>
      </c>
      <c r="H44" s="485">
        <v>2880</v>
      </c>
      <c r="I44" s="485">
        <v>10000</v>
      </c>
      <c r="J44" s="485">
        <v>32500000</v>
      </c>
      <c r="K44" s="484">
        <f t="shared" si="0"/>
        <v>4737609.3294460643</v>
      </c>
      <c r="L44" s="400">
        <v>5.5E-2</v>
      </c>
      <c r="M44" s="620"/>
      <c r="N44" s="621"/>
      <c r="O44" s="621"/>
      <c r="P44" s="621"/>
    </row>
    <row r="45" spans="2:16" x14ac:dyDescent="0.2">
      <c r="B45" s="568">
        <v>42549</v>
      </c>
      <c r="C45" s="569" t="s">
        <v>307</v>
      </c>
      <c r="D45" s="89" t="s">
        <v>540</v>
      </c>
      <c r="E45" s="569" t="s">
        <v>6</v>
      </c>
      <c r="F45" s="569" t="s">
        <v>306</v>
      </c>
      <c r="G45" s="478" t="s">
        <v>8</v>
      </c>
      <c r="H45" s="528">
        <v>240</v>
      </c>
      <c r="I45" s="528">
        <v>1000</v>
      </c>
      <c r="J45" s="528">
        <v>8000000</v>
      </c>
      <c r="K45" s="529">
        <f>+J45</f>
        <v>8000000</v>
      </c>
      <c r="L45" s="400">
        <v>0.02</v>
      </c>
      <c r="M45" s="620"/>
      <c r="N45" s="621"/>
      <c r="O45" s="621"/>
      <c r="P45" s="621"/>
    </row>
    <row r="46" spans="2:16" ht="15.75" customHeight="1" x14ac:dyDescent="0.2">
      <c r="B46" s="819">
        <v>42550</v>
      </c>
      <c r="C46" s="825" t="s">
        <v>303</v>
      </c>
      <c r="D46" s="803" t="s">
        <v>539</v>
      </c>
      <c r="E46" s="525" t="s">
        <v>238</v>
      </c>
      <c r="F46" s="525" t="s">
        <v>304</v>
      </c>
      <c r="G46" s="478" t="s">
        <v>3</v>
      </c>
      <c r="H46" s="528">
        <v>720</v>
      </c>
      <c r="I46" s="528">
        <v>1000</v>
      </c>
      <c r="J46" s="528">
        <v>17500000</v>
      </c>
      <c r="K46" s="529">
        <f t="shared" si="0"/>
        <v>2551020.4081632653</v>
      </c>
      <c r="L46" s="400">
        <v>4.2500000000000003E-2</v>
      </c>
      <c r="M46" s="620"/>
      <c r="N46" s="621"/>
      <c r="O46" s="621"/>
      <c r="P46" s="621"/>
    </row>
    <row r="47" spans="2:16" x14ac:dyDescent="0.2">
      <c r="B47" s="820"/>
      <c r="C47" s="826"/>
      <c r="D47" s="804"/>
      <c r="E47" s="525" t="s">
        <v>245</v>
      </c>
      <c r="F47" s="525" t="s">
        <v>304</v>
      </c>
      <c r="G47" s="478" t="s">
        <v>3</v>
      </c>
      <c r="H47" s="528">
        <v>1080</v>
      </c>
      <c r="I47" s="528">
        <v>1000</v>
      </c>
      <c r="J47" s="528">
        <v>17500000</v>
      </c>
      <c r="K47" s="529">
        <f t="shared" si="0"/>
        <v>2551020.4081632653</v>
      </c>
      <c r="L47" s="400">
        <v>4.4999999999999998E-2</v>
      </c>
      <c r="M47" s="620"/>
      <c r="N47" s="621"/>
      <c r="O47" s="621"/>
      <c r="P47" s="621"/>
    </row>
    <row r="48" spans="2:16" x14ac:dyDescent="0.2">
      <c r="B48" s="820"/>
      <c r="C48" s="826"/>
      <c r="D48" s="804"/>
      <c r="E48" s="525" t="s">
        <v>247</v>
      </c>
      <c r="F48" s="525" t="s">
        <v>304</v>
      </c>
      <c r="G48" s="478" t="s">
        <v>3</v>
      </c>
      <c r="H48" s="528">
        <v>1440</v>
      </c>
      <c r="I48" s="528">
        <v>1000</v>
      </c>
      <c r="J48" s="528">
        <v>17500000</v>
      </c>
      <c r="K48" s="529">
        <f t="shared" si="0"/>
        <v>2551020.4081632653</v>
      </c>
      <c r="L48" s="400">
        <v>4.7500000000000001E-2</v>
      </c>
      <c r="M48" s="620"/>
      <c r="N48" s="621"/>
      <c r="O48" s="621"/>
      <c r="P48" s="621"/>
    </row>
    <row r="49" spans="2:16" x14ac:dyDescent="0.2">
      <c r="B49" s="820"/>
      <c r="C49" s="826"/>
      <c r="D49" s="804"/>
      <c r="E49" s="525" t="s">
        <v>251</v>
      </c>
      <c r="F49" s="525" t="s">
        <v>304</v>
      </c>
      <c r="G49" s="478" t="s">
        <v>3</v>
      </c>
      <c r="H49" s="528">
        <v>1800</v>
      </c>
      <c r="I49" s="528">
        <v>1000</v>
      </c>
      <c r="J49" s="528">
        <v>17500000</v>
      </c>
      <c r="K49" s="529">
        <f t="shared" si="0"/>
        <v>2551020.4081632653</v>
      </c>
      <c r="L49" s="400">
        <v>0.05</v>
      </c>
      <c r="M49" s="620"/>
      <c r="N49" s="621"/>
      <c r="O49" s="621"/>
      <c r="P49" s="621"/>
    </row>
    <row r="50" spans="2:16" x14ac:dyDescent="0.2">
      <c r="B50" s="701">
        <v>42551</v>
      </c>
      <c r="C50" s="802" t="s">
        <v>317</v>
      </c>
      <c r="D50" s="702" t="s">
        <v>541</v>
      </c>
      <c r="E50" s="563" t="s">
        <v>238</v>
      </c>
      <c r="F50" s="563" t="s">
        <v>304</v>
      </c>
      <c r="G50" s="478" t="s">
        <v>542</v>
      </c>
      <c r="H50" s="528">
        <v>1620</v>
      </c>
      <c r="I50" s="528">
        <v>10000</v>
      </c>
      <c r="J50" s="528">
        <v>100000000</v>
      </c>
      <c r="K50" s="529">
        <f t="shared" si="0"/>
        <v>14577259.475218657</v>
      </c>
      <c r="L50" s="400">
        <v>3.7499999999999999E-2</v>
      </c>
      <c r="M50" s="620"/>
      <c r="N50" s="621"/>
      <c r="O50" s="621"/>
      <c r="P50" s="621"/>
    </row>
    <row r="51" spans="2:16" x14ac:dyDescent="0.2">
      <c r="B51" s="701"/>
      <c r="C51" s="802"/>
      <c r="D51" s="702"/>
      <c r="E51" s="525" t="s">
        <v>245</v>
      </c>
      <c r="F51" s="525" t="s">
        <v>304</v>
      </c>
      <c r="G51" s="478" t="s">
        <v>542</v>
      </c>
      <c r="H51" s="528">
        <v>2340</v>
      </c>
      <c r="I51" s="528">
        <v>10000</v>
      </c>
      <c r="J51" s="528">
        <v>100000000</v>
      </c>
      <c r="K51" s="529">
        <f t="shared" si="0"/>
        <v>14577259.475218657</v>
      </c>
      <c r="L51" s="400">
        <v>4.2500000000000003E-2</v>
      </c>
      <c r="M51" s="620"/>
      <c r="N51" s="621"/>
      <c r="O51" s="621"/>
      <c r="P51" s="621"/>
    </row>
    <row r="52" spans="2:16" x14ac:dyDescent="0.2">
      <c r="B52" s="819">
        <v>42563</v>
      </c>
      <c r="C52" s="811" t="s">
        <v>305</v>
      </c>
      <c r="D52" s="803" t="s">
        <v>543</v>
      </c>
      <c r="E52" s="525" t="s">
        <v>238</v>
      </c>
      <c r="F52" s="525" t="s">
        <v>304</v>
      </c>
      <c r="G52" s="478" t="s">
        <v>8</v>
      </c>
      <c r="H52" s="528">
        <v>337</v>
      </c>
      <c r="I52" s="528">
        <v>5000</v>
      </c>
      <c r="J52" s="528">
        <v>32000000</v>
      </c>
      <c r="K52" s="529">
        <f t="shared" si="0"/>
        <v>4664723.0320699709</v>
      </c>
      <c r="L52" s="400">
        <v>2.5000000000000001E-2</v>
      </c>
      <c r="M52" s="620"/>
      <c r="N52" s="621"/>
      <c r="O52" s="621"/>
      <c r="P52" s="621"/>
    </row>
    <row r="53" spans="2:16" x14ac:dyDescent="0.2">
      <c r="B53" s="820"/>
      <c r="C53" s="812"/>
      <c r="D53" s="804"/>
      <c r="E53" s="525" t="s">
        <v>245</v>
      </c>
      <c r="F53" s="525" t="s">
        <v>304</v>
      </c>
      <c r="G53" s="478" t="s">
        <v>57</v>
      </c>
      <c r="H53" s="528">
        <v>732</v>
      </c>
      <c r="I53" s="528">
        <v>5000</v>
      </c>
      <c r="J53" s="528">
        <v>32000000</v>
      </c>
      <c r="K53" s="529">
        <f t="shared" si="0"/>
        <v>4664723.0320699709</v>
      </c>
      <c r="L53" s="400">
        <v>3.5999999999999997E-2</v>
      </c>
      <c r="M53" s="620"/>
      <c r="N53" s="621"/>
      <c r="O53" s="621"/>
      <c r="P53" s="621"/>
    </row>
    <row r="54" spans="2:16" x14ac:dyDescent="0.2">
      <c r="B54" s="820"/>
      <c r="C54" s="812"/>
      <c r="D54" s="804"/>
      <c r="E54" s="525" t="s">
        <v>247</v>
      </c>
      <c r="F54" s="525" t="s">
        <v>304</v>
      </c>
      <c r="G54" s="478" t="s">
        <v>57</v>
      </c>
      <c r="H54" s="528">
        <v>1097</v>
      </c>
      <c r="I54" s="528">
        <v>5000</v>
      </c>
      <c r="J54" s="528">
        <v>48000000</v>
      </c>
      <c r="K54" s="529">
        <f t="shared" si="0"/>
        <v>6997084.5481049558</v>
      </c>
      <c r="L54" s="400">
        <v>4.7E-2</v>
      </c>
      <c r="M54" s="620"/>
      <c r="N54" s="621"/>
      <c r="O54" s="621"/>
      <c r="P54" s="621"/>
    </row>
    <row r="55" spans="2:16" x14ac:dyDescent="0.2">
      <c r="B55" s="821"/>
      <c r="C55" s="813"/>
      <c r="D55" s="805"/>
      <c r="E55" s="525" t="s">
        <v>251</v>
      </c>
      <c r="F55" s="525" t="s">
        <v>304</v>
      </c>
      <c r="G55" s="478" t="s">
        <v>57</v>
      </c>
      <c r="H55" s="528">
        <v>1463</v>
      </c>
      <c r="I55" s="528">
        <v>5000</v>
      </c>
      <c r="J55" s="528">
        <v>48000000</v>
      </c>
      <c r="K55" s="529">
        <f t="shared" si="0"/>
        <v>6997084.5481049558</v>
      </c>
      <c r="L55" s="400">
        <v>5.2999999999999999E-2</v>
      </c>
      <c r="M55" s="620"/>
      <c r="N55" s="621"/>
      <c r="O55" s="621"/>
      <c r="P55" s="621"/>
    </row>
    <row r="56" spans="2:16" x14ac:dyDescent="0.2">
      <c r="B56" s="814">
        <v>42593</v>
      </c>
      <c r="C56" s="811" t="s">
        <v>317</v>
      </c>
      <c r="D56" s="803" t="s">
        <v>544</v>
      </c>
      <c r="E56" s="525" t="s">
        <v>238</v>
      </c>
      <c r="F56" s="525" t="s">
        <v>304</v>
      </c>
      <c r="G56" s="478" t="s">
        <v>3</v>
      </c>
      <c r="H56" s="528">
        <v>2880</v>
      </c>
      <c r="I56" s="528">
        <v>10000</v>
      </c>
      <c r="J56" s="528">
        <v>348000000</v>
      </c>
      <c r="K56" s="529">
        <f t="shared" si="0"/>
        <v>50728862.973760933</v>
      </c>
      <c r="L56" s="400">
        <v>3.95E-2</v>
      </c>
      <c r="M56" s="620"/>
      <c r="N56" s="621"/>
      <c r="O56" s="621"/>
      <c r="P56" s="621"/>
    </row>
    <row r="57" spans="2:16" x14ac:dyDescent="0.2">
      <c r="B57" s="818"/>
      <c r="C57" s="812"/>
      <c r="D57" s="804"/>
      <c r="E57" s="525" t="s">
        <v>245</v>
      </c>
      <c r="F57" s="525" t="s">
        <v>304</v>
      </c>
      <c r="G57" s="478" t="s">
        <v>4</v>
      </c>
      <c r="H57" s="528">
        <v>4680</v>
      </c>
      <c r="I57" s="528">
        <v>10000</v>
      </c>
      <c r="J57" s="528">
        <v>174000000</v>
      </c>
      <c r="K57" s="529">
        <f t="shared" si="0"/>
        <v>25364431.486880466</v>
      </c>
      <c r="L57" s="400">
        <v>4.2999999999999997E-2</v>
      </c>
      <c r="M57" s="620"/>
      <c r="N57" s="621"/>
      <c r="O57" s="621"/>
      <c r="P57" s="621"/>
    </row>
    <row r="58" spans="2:16" x14ac:dyDescent="0.2">
      <c r="B58" s="572">
        <v>42612</v>
      </c>
      <c r="C58" s="571" t="s">
        <v>303</v>
      </c>
      <c r="D58" s="570" t="s">
        <v>545</v>
      </c>
      <c r="E58" s="525" t="s">
        <v>6</v>
      </c>
      <c r="F58" s="525" t="s">
        <v>304</v>
      </c>
      <c r="G58" s="478" t="s">
        <v>546</v>
      </c>
      <c r="H58" s="528">
        <v>2880</v>
      </c>
      <c r="I58" s="528">
        <v>10000</v>
      </c>
      <c r="J58" s="528">
        <v>313200000</v>
      </c>
      <c r="K58" s="529">
        <f t="shared" si="0"/>
        <v>45655976.676384836</v>
      </c>
      <c r="L58" s="400">
        <v>0.05</v>
      </c>
      <c r="M58" s="620"/>
      <c r="N58" s="621"/>
      <c r="O58" s="621"/>
      <c r="P58" s="621"/>
    </row>
    <row r="59" spans="2:16" x14ac:dyDescent="0.2">
      <c r="B59" s="712">
        <v>42621</v>
      </c>
      <c r="C59" s="802" t="s">
        <v>303</v>
      </c>
      <c r="D59" s="702" t="s">
        <v>547</v>
      </c>
      <c r="E59" s="525" t="s">
        <v>238</v>
      </c>
      <c r="F59" s="525" t="s">
        <v>304</v>
      </c>
      <c r="G59" s="478" t="s">
        <v>47</v>
      </c>
      <c r="H59" s="528">
        <v>1800</v>
      </c>
      <c r="I59" s="528">
        <v>10000</v>
      </c>
      <c r="J59" s="528">
        <v>15000000</v>
      </c>
      <c r="K59" s="529">
        <f t="shared" si="0"/>
        <v>2186588.9212827985</v>
      </c>
      <c r="L59" s="400">
        <v>3.5000000000000003E-2</v>
      </c>
      <c r="M59" s="620"/>
      <c r="N59" s="621"/>
      <c r="O59" s="621"/>
      <c r="P59" s="621"/>
    </row>
    <row r="60" spans="2:16" x14ac:dyDescent="0.2">
      <c r="B60" s="712"/>
      <c r="C60" s="802"/>
      <c r="D60" s="702"/>
      <c r="E60" s="525" t="s">
        <v>245</v>
      </c>
      <c r="F60" s="525" t="s">
        <v>304</v>
      </c>
      <c r="G60" s="478" t="s">
        <v>47</v>
      </c>
      <c r="H60" s="528">
        <v>2880</v>
      </c>
      <c r="I60" s="528">
        <v>10000</v>
      </c>
      <c r="J60" s="528">
        <v>20000000</v>
      </c>
      <c r="K60" s="529">
        <f t="shared" si="0"/>
        <v>2915451.8950437317</v>
      </c>
      <c r="L60" s="400">
        <v>4.2999999999999997E-2</v>
      </c>
      <c r="M60" s="620"/>
      <c r="N60" s="621"/>
      <c r="O60" s="621"/>
      <c r="P60" s="621"/>
    </row>
    <row r="61" spans="2:16" x14ac:dyDescent="0.2">
      <c r="B61" s="819">
        <v>42629</v>
      </c>
      <c r="C61" s="811" t="s">
        <v>317</v>
      </c>
      <c r="D61" s="822" t="s">
        <v>549</v>
      </c>
      <c r="E61" s="525" t="s">
        <v>238</v>
      </c>
      <c r="F61" s="525" t="s">
        <v>304</v>
      </c>
      <c r="G61" s="478" t="s">
        <v>325</v>
      </c>
      <c r="H61" s="528">
        <v>2880</v>
      </c>
      <c r="I61" s="528">
        <v>10000</v>
      </c>
      <c r="J61" s="528">
        <v>70000000</v>
      </c>
      <c r="K61" s="529">
        <f t="shared" si="0"/>
        <v>10204081.632653061</v>
      </c>
      <c r="L61" s="400">
        <v>4.2500000000000003E-2</v>
      </c>
      <c r="M61" s="620"/>
      <c r="N61" s="621"/>
      <c r="O61" s="621"/>
      <c r="P61" s="621"/>
    </row>
    <row r="62" spans="2:16" x14ac:dyDescent="0.2">
      <c r="B62" s="820"/>
      <c r="C62" s="812"/>
      <c r="D62" s="823"/>
      <c r="E62" s="525" t="s">
        <v>245</v>
      </c>
      <c r="F62" s="573" t="s">
        <v>304</v>
      </c>
      <c r="G62" s="478" t="s">
        <v>325</v>
      </c>
      <c r="H62" s="528">
        <v>3240</v>
      </c>
      <c r="I62" s="528">
        <v>10000</v>
      </c>
      <c r="J62" s="528">
        <v>70000000</v>
      </c>
      <c r="K62" s="529">
        <f t="shared" si="0"/>
        <v>10204081.632653061</v>
      </c>
      <c r="L62" s="400">
        <v>4.4999999999999998E-2</v>
      </c>
      <c r="M62" s="620"/>
      <c r="N62" s="621"/>
      <c r="O62" s="621"/>
      <c r="P62" s="621"/>
    </row>
    <row r="63" spans="2:16" x14ac:dyDescent="0.2">
      <c r="B63" s="821"/>
      <c r="C63" s="813"/>
      <c r="D63" s="824"/>
      <c r="E63" s="525" t="s">
        <v>247</v>
      </c>
      <c r="F63" s="573" t="s">
        <v>304</v>
      </c>
      <c r="G63" s="478" t="s">
        <v>325</v>
      </c>
      <c r="H63" s="528">
        <v>3600</v>
      </c>
      <c r="I63" s="528">
        <v>10000</v>
      </c>
      <c r="J63" s="528">
        <v>70000000</v>
      </c>
      <c r="K63" s="529">
        <f t="shared" si="0"/>
        <v>10204081.632653061</v>
      </c>
      <c r="L63" s="400">
        <v>4.7500000000000001E-2</v>
      </c>
      <c r="M63" s="620"/>
      <c r="N63" s="621"/>
      <c r="O63" s="621"/>
      <c r="P63" s="621"/>
    </row>
    <row r="64" spans="2:16" x14ac:dyDescent="0.2">
      <c r="B64" s="565">
        <v>42641</v>
      </c>
      <c r="C64" s="564" t="s">
        <v>317</v>
      </c>
      <c r="D64" s="536" t="s">
        <v>550</v>
      </c>
      <c r="E64" s="525" t="s">
        <v>6</v>
      </c>
      <c r="F64" s="525" t="s">
        <v>304</v>
      </c>
      <c r="G64" s="478" t="s">
        <v>4</v>
      </c>
      <c r="H64" s="528">
        <v>2880</v>
      </c>
      <c r="I64" s="528">
        <v>10000</v>
      </c>
      <c r="J64" s="528">
        <v>40000000</v>
      </c>
      <c r="K64" s="529">
        <f t="shared" si="0"/>
        <v>5830903.7900874633</v>
      </c>
      <c r="L64" s="400">
        <v>0.05</v>
      </c>
      <c r="M64" s="620"/>
      <c r="N64" s="621"/>
      <c r="O64" s="621"/>
      <c r="P64" s="621"/>
    </row>
    <row r="65" spans="2:16" x14ac:dyDescent="0.2">
      <c r="B65" s="577">
        <v>42643</v>
      </c>
      <c r="C65" s="574" t="s">
        <v>303</v>
      </c>
      <c r="D65" s="576" t="s">
        <v>551</v>
      </c>
      <c r="E65" s="575" t="s">
        <v>6</v>
      </c>
      <c r="F65" s="575" t="s">
        <v>304</v>
      </c>
      <c r="G65" s="478" t="s">
        <v>4</v>
      </c>
      <c r="H65" s="528">
        <v>3600</v>
      </c>
      <c r="I65" s="528">
        <v>10000</v>
      </c>
      <c r="J65" s="528">
        <v>138120000</v>
      </c>
      <c r="K65" s="529">
        <f>+J65/$L$3</f>
        <v>20134110.787172012</v>
      </c>
      <c r="L65" s="400">
        <v>5.7500000000000002E-2</v>
      </c>
      <c r="M65" s="620"/>
      <c r="N65" s="621"/>
      <c r="O65" s="621"/>
      <c r="P65" s="621"/>
    </row>
    <row r="66" spans="2:16" x14ac:dyDescent="0.2">
      <c r="B66" s="819">
        <v>42647</v>
      </c>
      <c r="C66" s="811" t="s">
        <v>303</v>
      </c>
      <c r="D66" s="822" t="s">
        <v>555</v>
      </c>
      <c r="E66" s="575" t="s">
        <v>238</v>
      </c>
      <c r="F66" s="575" t="s">
        <v>304</v>
      </c>
      <c r="G66" s="478" t="s">
        <v>3</v>
      </c>
      <c r="H66" s="528">
        <v>1080</v>
      </c>
      <c r="I66" s="528">
        <v>1000</v>
      </c>
      <c r="J66" s="528">
        <v>12000000</v>
      </c>
      <c r="K66" s="529">
        <f>+J66/$L$3</f>
        <v>1749271.137026239</v>
      </c>
      <c r="L66" s="400">
        <v>4.1500000000000002E-2</v>
      </c>
      <c r="M66" s="620"/>
      <c r="N66" s="621"/>
      <c r="O66" s="621"/>
      <c r="P66" s="621"/>
    </row>
    <row r="67" spans="2:16" x14ac:dyDescent="0.2">
      <c r="B67" s="820"/>
      <c r="C67" s="812"/>
      <c r="D67" s="823"/>
      <c r="E67" s="575" t="s">
        <v>245</v>
      </c>
      <c r="F67" s="575" t="s">
        <v>304</v>
      </c>
      <c r="G67" s="478" t="s">
        <v>3</v>
      </c>
      <c r="H67" s="528">
        <v>1440</v>
      </c>
      <c r="I67" s="528">
        <v>1000</v>
      </c>
      <c r="J67" s="528">
        <v>12000000</v>
      </c>
      <c r="K67" s="529">
        <f t="shared" ref="K67:K81" si="5">+J67/$L$3</f>
        <v>1749271.137026239</v>
      </c>
      <c r="L67" s="400">
        <v>4.3999999999999997E-2</v>
      </c>
      <c r="M67" s="620"/>
      <c r="N67" s="621"/>
      <c r="O67" s="621"/>
      <c r="P67" s="621"/>
    </row>
    <row r="68" spans="2:16" x14ac:dyDescent="0.2">
      <c r="B68" s="820"/>
      <c r="C68" s="812"/>
      <c r="D68" s="823"/>
      <c r="E68" s="575" t="s">
        <v>247</v>
      </c>
      <c r="F68" s="575" t="s">
        <v>304</v>
      </c>
      <c r="G68" s="478" t="s">
        <v>3</v>
      </c>
      <c r="H68" s="528">
        <v>1800</v>
      </c>
      <c r="I68" s="528">
        <v>1000</v>
      </c>
      <c r="J68" s="528">
        <v>18000000</v>
      </c>
      <c r="K68" s="529">
        <f t="shared" si="5"/>
        <v>2623906.7055393583</v>
      </c>
      <c r="L68" s="400">
        <v>4.65E-2</v>
      </c>
      <c r="M68" s="620"/>
      <c r="N68" s="621"/>
      <c r="O68" s="621"/>
      <c r="P68" s="621"/>
    </row>
    <row r="69" spans="2:16" x14ac:dyDescent="0.2">
      <c r="B69" s="821"/>
      <c r="C69" s="813"/>
      <c r="D69" s="824"/>
      <c r="E69" s="575" t="s">
        <v>251</v>
      </c>
      <c r="F69" s="575" t="s">
        <v>304</v>
      </c>
      <c r="G69" s="478" t="s">
        <v>3</v>
      </c>
      <c r="H69" s="528">
        <v>2160</v>
      </c>
      <c r="I69" s="528">
        <v>1000</v>
      </c>
      <c r="J69" s="528">
        <v>28000000</v>
      </c>
      <c r="K69" s="529">
        <f t="shared" si="5"/>
        <v>4081632.6530612241</v>
      </c>
      <c r="L69" s="400">
        <v>4.9000000000000002E-2</v>
      </c>
      <c r="M69" s="620"/>
      <c r="N69" s="621"/>
      <c r="O69" s="621"/>
      <c r="P69" s="621"/>
    </row>
    <row r="70" spans="2:16" x14ac:dyDescent="0.2">
      <c r="B70" s="606">
        <v>42647</v>
      </c>
      <c r="C70" s="601" t="s">
        <v>303</v>
      </c>
      <c r="D70" s="609" t="s">
        <v>335</v>
      </c>
      <c r="E70" s="596" t="s">
        <v>6</v>
      </c>
      <c r="F70" s="596" t="s">
        <v>306</v>
      </c>
      <c r="G70" s="478" t="s">
        <v>279</v>
      </c>
      <c r="H70" s="528">
        <v>13</v>
      </c>
      <c r="I70" s="528">
        <v>6351.48</v>
      </c>
      <c r="J70" s="528">
        <v>12696608.52</v>
      </c>
      <c r="K70" s="529">
        <f>+J70</f>
        <v>12696608.52</v>
      </c>
      <c r="L70" s="400">
        <v>0</v>
      </c>
      <c r="M70" s="620"/>
      <c r="N70" s="621"/>
      <c r="O70" s="621"/>
      <c r="P70" s="621"/>
    </row>
    <row r="71" spans="2:16" x14ac:dyDescent="0.2">
      <c r="B71" s="819">
        <v>42674</v>
      </c>
      <c r="C71" s="811" t="s">
        <v>317</v>
      </c>
      <c r="D71" s="822" t="s">
        <v>557</v>
      </c>
      <c r="E71" s="582" t="s">
        <v>238</v>
      </c>
      <c r="F71" s="582" t="s">
        <v>306</v>
      </c>
      <c r="G71" s="478" t="s">
        <v>206</v>
      </c>
      <c r="H71" s="528">
        <v>2880</v>
      </c>
      <c r="I71" s="528">
        <v>1000</v>
      </c>
      <c r="J71" s="528">
        <v>12250000</v>
      </c>
      <c r="K71" s="529">
        <f>+J71</f>
        <v>12250000</v>
      </c>
      <c r="L71" s="400">
        <v>3.3000000000000002E-2</v>
      </c>
      <c r="M71" s="620"/>
      <c r="N71" s="621"/>
      <c r="O71" s="621"/>
      <c r="P71" s="621"/>
    </row>
    <row r="72" spans="2:16" x14ac:dyDescent="0.2">
      <c r="B72" s="821"/>
      <c r="C72" s="813"/>
      <c r="D72" s="824"/>
      <c r="E72" s="582" t="s">
        <v>245</v>
      </c>
      <c r="F72" s="582" t="s">
        <v>306</v>
      </c>
      <c r="G72" s="478" t="s">
        <v>206</v>
      </c>
      <c r="H72" s="528">
        <v>3240</v>
      </c>
      <c r="I72" s="528">
        <v>1000</v>
      </c>
      <c r="J72" s="528">
        <v>12250000</v>
      </c>
      <c r="K72" s="529">
        <f>+J72</f>
        <v>12250000</v>
      </c>
      <c r="L72" s="400">
        <v>3.5000000000000003E-2</v>
      </c>
      <c r="M72" s="620"/>
      <c r="N72" s="621"/>
      <c r="O72" s="621"/>
      <c r="P72" s="621"/>
    </row>
    <row r="73" spans="2:16" x14ac:dyDescent="0.2">
      <c r="B73" s="819">
        <v>42674</v>
      </c>
      <c r="C73" s="811" t="s">
        <v>317</v>
      </c>
      <c r="D73" s="822" t="s">
        <v>556</v>
      </c>
      <c r="E73" s="575" t="s">
        <v>238</v>
      </c>
      <c r="F73" s="575" t="s">
        <v>304</v>
      </c>
      <c r="G73" s="478" t="s">
        <v>206</v>
      </c>
      <c r="H73" s="528">
        <v>3240</v>
      </c>
      <c r="I73" s="528">
        <v>10000</v>
      </c>
      <c r="J73" s="528">
        <v>70000000</v>
      </c>
      <c r="K73" s="529">
        <f t="shared" si="5"/>
        <v>10204081.632653061</v>
      </c>
      <c r="L73" s="400">
        <v>4.9000000000000002E-2</v>
      </c>
      <c r="M73" s="620"/>
      <c r="N73" s="621"/>
      <c r="O73" s="621"/>
      <c r="P73" s="621"/>
    </row>
    <row r="74" spans="2:16" x14ac:dyDescent="0.2">
      <c r="B74" s="821"/>
      <c r="C74" s="813"/>
      <c r="D74" s="824"/>
      <c r="E74" s="575" t="s">
        <v>245</v>
      </c>
      <c r="F74" s="575" t="s">
        <v>304</v>
      </c>
      <c r="G74" s="478" t="s">
        <v>206</v>
      </c>
      <c r="H74" s="528">
        <v>3600</v>
      </c>
      <c r="I74" s="528">
        <v>10000</v>
      </c>
      <c r="J74" s="528">
        <v>98070000</v>
      </c>
      <c r="K74" s="529">
        <f t="shared" si="5"/>
        <v>14295918.367346939</v>
      </c>
      <c r="L74" s="400">
        <v>0.05</v>
      </c>
      <c r="M74" s="620"/>
      <c r="N74" s="621"/>
      <c r="O74" s="621"/>
      <c r="P74" s="621"/>
    </row>
    <row r="75" spans="2:16" x14ac:dyDescent="0.2">
      <c r="B75" s="577">
        <v>42704</v>
      </c>
      <c r="C75" s="574" t="s">
        <v>317</v>
      </c>
      <c r="D75" s="576" t="s">
        <v>559</v>
      </c>
      <c r="E75" s="575" t="s">
        <v>6</v>
      </c>
      <c r="F75" s="575" t="s">
        <v>304</v>
      </c>
      <c r="G75" s="478" t="s">
        <v>57</v>
      </c>
      <c r="H75" s="528">
        <v>2880</v>
      </c>
      <c r="I75" s="528">
        <v>10000</v>
      </c>
      <c r="J75" s="528">
        <v>45000000</v>
      </c>
      <c r="K75" s="529">
        <f t="shared" si="5"/>
        <v>6559766.763848396</v>
      </c>
      <c r="L75" s="400">
        <v>0.06</v>
      </c>
      <c r="M75" s="620"/>
      <c r="N75" s="621"/>
      <c r="O75" s="621"/>
      <c r="P75" s="621"/>
    </row>
    <row r="76" spans="2:16" x14ac:dyDescent="0.2">
      <c r="B76" s="819">
        <v>42717</v>
      </c>
      <c r="C76" s="811" t="s">
        <v>305</v>
      </c>
      <c r="D76" s="822" t="s">
        <v>560</v>
      </c>
      <c r="E76" s="575" t="s">
        <v>238</v>
      </c>
      <c r="F76" s="575" t="s">
        <v>304</v>
      </c>
      <c r="G76" s="478" t="s">
        <v>8</v>
      </c>
      <c r="H76" s="528">
        <v>348</v>
      </c>
      <c r="I76" s="528">
        <v>5000</v>
      </c>
      <c r="J76" s="528">
        <v>22000000</v>
      </c>
      <c r="K76" s="529">
        <f t="shared" si="5"/>
        <v>3206997.084548105</v>
      </c>
      <c r="L76" s="400">
        <v>2.5000000000000001E-2</v>
      </c>
      <c r="M76" s="620"/>
      <c r="N76" s="621"/>
      <c r="O76" s="621"/>
      <c r="P76" s="621"/>
    </row>
    <row r="77" spans="2:16" x14ac:dyDescent="0.2">
      <c r="B77" s="820"/>
      <c r="C77" s="812"/>
      <c r="D77" s="823"/>
      <c r="E77" s="575" t="s">
        <v>245</v>
      </c>
      <c r="F77" s="575" t="s">
        <v>304</v>
      </c>
      <c r="G77" s="478" t="s">
        <v>57</v>
      </c>
      <c r="H77" s="528">
        <v>743</v>
      </c>
      <c r="I77" s="528">
        <v>5000</v>
      </c>
      <c r="J77" s="528">
        <v>22000000</v>
      </c>
      <c r="K77" s="529">
        <f t="shared" si="5"/>
        <v>3206997.084548105</v>
      </c>
      <c r="L77" s="400">
        <v>3.5999999999999997E-2</v>
      </c>
      <c r="M77" s="620"/>
      <c r="N77" s="621"/>
      <c r="O77" s="621"/>
      <c r="P77" s="621"/>
    </row>
    <row r="78" spans="2:16" x14ac:dyDescent="0.2">
      <c r="B78" s="820"/>
      <c r="C78" s="812"/>
      <c r="D78" s="823"/>
      <c r="E78" s="575" t="s">
        <v>247</v>
      </c>
      <c r="F78" s="575" t="s">
        <v>304</v>
      </c>
      <c r="G78" s="478" t="s">
        <v>57</v>
      </c>
      <c r="H78" s="528">
        <v>1108</v>
      </c>
      <c r="I78" s="528">
        <v>5000</v>
      </c>
      <c r="J78" s="528">
        <v>33000000</v>
      </c>
      <c r="K78" s="529">
        <f t="shared" si="5"/>
        <v>4810495.6268221568</v>
      </c>
      <c r="L78" s="400">
        <v>4.7E-2</v>
      </c>
      <c r="M78" s="620"/>
      <c r="N78" s="621"/>
      <c r="O78" s="621"/>
      <c r="P78" s="621"/>
    </row>
    <row r="79" spans="2:16" x14ac:dyDescent="0.2">
      <c r="B79" s="821"/>
      <c r="C79" s="813"/>
      <c r="D79" s="824"/>
      <c r="E79" s="575" t="s">
        <v>251</v>
      </c>
      <c r="F79" s="575" t="s">
        <v>304</v>
      </c>
      <c r="G79" s="478" t="s">
        <v>57</v>
      </c>
      <c r="H79" s="528">
        <v>1474</v>
      </c>
      <c r="I79" s="528">
        <v>5000</v>
      </c>
      <c r="J79" s="528">
        <v>33000000</v>
      </c>
      <c r="K79" s="529">
        <f t="shared" si="5"/>
        <v>4810495.6268221568</v>
      </c>
      <c r="L79" s="400">
        <v>5.2999999999999999E-2</v>
      </c>
      <c r="M79" s="620"/>
      <c r="N79" s="621"/>
      <c r="O79" s="621"/>
      <c r="P79" s="621"/>
    </row>
    <row r="80" spans="2:16" x14ac:dyDescent="0.2">
      <c r="B80" s="577">
        <v>42719</v>
      </c>
      <c r="C80" s="574" t="s">
        <v>307</v>
      </c>
      <c r="D80" s="576" t="s">
        <v>562</v>
      </c>
      <c r="E80" s="575" t="s">
        <v>6</v>
      </c>
      <c r="F80" s="575" t="s">
        <v>304</v>
      </c>
      <c r="G80" s="478" t="s">
        <v>8</v>
      </c>
      <c r="H80" s="528">
        <v>330</v>
      </c>
      <c r="I80" s="528">
        <v>1000</v>
      </c>
      <c r="J80" s="528">
        <v>20000000</v>
      </c>
      <c r="K80" s="529">
        <f t="shared" si="5"/>
        <v>2915451.8950437317</v>
      </c>
      <c r="L80" s="400">
        <v>3.5000000000000003E-2</v>
      </c>
      <c r="M80" s="620"/>
      <c r="N80" s="621"/>
      <c r="O80" s="621"/>
      <c r="P80" s="621"/>
    </row>
    <row r="81" spans="2:16" x14ac:dyDescent="0.2">
      <c r="B81" s="588">
        <v>42724</v>
      </c>
      <c r="C81" s="587" t="s">
        <v>317</v>
      </c>
      <c r="D81" s="589" t="s">
        <v>570</v>
      </c>
      <c r="E81" s="590" t="s">
        <v>6</v>
      </c>
      <c r="F81" s="590" t="s">
        <v>304</v>
      </c>
      <c r="G81" s="478" t="s">
        <v>4</v>
      </c>
      <c r="H81" s="485">
        <v>5400</v>
      </c>
      <c r="I81" s="485">
        <v>10000</v>
      </c>
      <c r="J81" s="485">
        <v>70000000</v>
      </c>
      <c r="K81" s="484">
        <f t="shared" si="5"/>
        <v>10204081.632653061</v>
      </c>
      <c r="L81" s="400">
        <v>5.8999999999999997E-2</v>
      </c>
      <c r="M81" s="620"/>
      <c r="N81" s="621"/>
      <c r="O81" s="621"/>
      <c r="P81" s="621"/>
    </row>
    <row r="82" spans="2:16" ht="13.5" thickBot="1" x14ac:dyDescent="0.25">
      <c r="B82" s="604"/>
      <c r="C82" s="602"/>
      <c r="D82" s="598"/>
      <c r="E82" s="596"/>
      <c r="F82" s="596"/>
      <c r="G82" s="478"/>
      <c r="H82" s="485"/>
      <c r="I82" s="485"/>
      <c r="J82" s="485"/>
      <c r="K82" s="484"/>
      <c r="L82" s="400"/>
      <c r="M82" s="620"/>
      <c r="N82" s="621"/>
      <c r="O82" s="621"/>
      <c r="P82" s="621"/>
    </row>
    <row r="83" spans="2:16" ht="13.5" thickBot="1" x14ac:dyDescent="0.25">
      <c r="B83" s="411"/>
      <c r="C83" s="412"/>
      <c r="D83" s="413" t="s">
        <v>581</v>
      </c>
      <c r="E83" s="412"/>
      <c r="F83" s="412"/>
      <c r="G83" s="412"/>
      <c r="H83" s="486"/>
      <c r="I83" s="486"/>
      <c r="J83" s="486"/>
      <c r="K83" s="612">
        <f>SUM(K6:K82)</f>
        <v>794119697.28317773</v>
      </c>
      <c r="L83" s="416"/>
      <c r="M83" s="397">
        <v>2.5999999999999999E-2</v>
      </c>
    </row>
    <row r="84" spans="2:16" x14ac:dyDescent="0.2">
      <c r="B84" s="417"/>
      <c r="C84" s="418"/>
      <c r="D84" s="419"/>
      <c r="E84" s="418"/>
      <c r="F84" s="418"/>
      <c r="G84" s="420"/>
      <c r="H84" s="488"/>
      <c r="I84" s="488"/>
      <c r="J84" s="488"/>
      <c r="K84" s="488"/>
      <c r="L84" s="488"/>
      <c r="M84" s="397"/>
    </row>
    <row r="85" spans="2:16" x14ac:dyDescent="0.2">
      <c r="B85" s="829" t="s">
        <v>329</v>
      </c>
      <c r="C85" s="830"/>
      <c r="D85" s="831"/>
      <c r="E85" s="418"/>
      <c r="F85" s="420"/>
      <c r="G85" s="420"/>
      <c r="H85" s="488"/>
      <c r="I85" s="488"/>
      <c r="J85" s="488"/>
      <c r="K85" s="488"/>
      <c r="L85" s="488"/>
      <c r="M85" s="422"/>
    </row>
    <row r="86" spans="2:16" x14ac:dyDescent="0.2">
      <c r="E86" s="418"/>
      <c r="F86" s="420"/>
      <c r="G86" s="420"/>
      <c r="H86" s="488"/>
      <c r="I86" s="488"/>
      <c r="J86" s="488"/>
      <c r="K86" s="488"/>
      <c r="L86" s="488"/>
      <c r="M86" s="424"/>
    </row>
    <row r="87" spans="2:16" x14ac:dyDescent="0.2">
      <c r="C87" s="420"/>
      <c r="E87" s="418"/>
      <c r="F87" s="420"/>
      <c r="G87" s="420"/>
      <c r="H87" s="489"/>
      <c r="I87" s="489"/>
      <c r="J87" s="489"/>
      <c r="K87" s="489"/>
      <c r="L87" s="489"/>
      <c r="M87" s="424"/>
    </row>
    <row r="88" spans="2:16" x14ac:dyDescent="0.2">
      <c r="B88" s="417"/>
      <c r="C88" s="420"/>
      <c r="D88" s="419"/>
      <c r="E88" s="418"/>
      <c r="F88" s="420"/>
      <c r="G88" s="420"/>
      <c r="H88" s="489"/>
      <c r="I88" s="489"/>
      <c r="J88" s="489"/>
      <c r="K88" s="489"/>
      <c r="L88" s="489"/>
      <c r="M88" s="426"/>
    </row>
    <row r="89" spans="2:16" ht="17.25" customHeight="1" x14ac:dyDescent="0.2">
      <c r="B89" s="800" t="s">
        <v>389</v>
      </c>
      <c r="C89" s="801"/>
      <c r="D89" s="801"/>
      <c r="E89" s="801"/>
      <c r="F89" s="801"/>
      <c r="G89" s="801"/>
      <c r="H89" s="801"/>
      <c r="I89" s="801"/>
      <c r="J89" s="801"/>
      <c r="K89" s="832"/>
      <c r="L89" s="520"/>
      <c r="M89" s="521"/>
    </row>
    <row r="90" spans="2:16" ht="41.25" customHeight="1" x14ac:dyDescent="0.2">
      <c r="B90" s="428" t="s">
        <v>13</v>
      </c>
      <c r="C90" s="428" t="s">
        <v>15</v>
      </c>
      <c r="D90" s="428" t="s">
        <v>385</v>
      </c>
      <c r="E90" s="428" t="s">
        <v>5</v>
      </c>
      <c r="F90" s="428" t="s">
        <v>302</v>
      </c>
      <c r="G90" s="428" t="s">
        <v>2</v>
      </c>
      <c r="H90" s="490" t="s">
        <v>386</v>
      </c>
      <c r="I90" s="490" t="s">
        <v>17</v>
      </c>
      <c r="J90" s="490" t="s">
        <v>18</v>
      </c>
      <c r="K90" s="490" t="s">
        <v>388</v>
      </c>
      <c r="L90" s="430" t="s">
        <v>177</v>
      </c>
      <c r="M90" s="430" t="s">
        <v>178</v>
      </c>
    </row>
    <row r="91" spans="2:16" x14ac:dyDescent="0.2">
      <c r="B91" s="515">
        <v>42472</v>
      </c>
      <c r="C91" s="525" t="s">
        <v>330</v>
      </c>
      <c r="D91" s="516" t="s">
        <v>521</v>
      </c>
      <c r="E91" s="525" t="s">
        <v>6</v>
      </c>
      <c r="F91" s="525" t="s">
        <v>306</v>
      </c>
      <c r="G91" s="525" t="s">
        <v>50</v>
      </c>
      <c r="H91" s="491">
        <v>270</v>
      </c>
      <c r="I91" s="491">
        <v>20000</v>
      </c>
      <c r="J91" s="491">
        <v>130000000</v>
      </c>
      <c r="K91" s="491">
        <f>+J91</f>
        <v>130000000</v>
      </c>
      <c r="L91" s="433" t="s">
        <v>522</v>
      </c>
      <c r="M91" s="433" t="s">
        <v>522</v>
      </c>
    </row>
    <row r="92" spans="2:16" x14ac:dyDescent="0.2">
      <c r="B92" s="514">
        <v>42510</v>
      </c>
      <c r="C92" s="551" t="s">
        <v>330</v>
      </c>
      <c r="D92" s="516" t="s">
        <v>548</v>
      </c>
      <c r="E92" s="551" t="s">
        <v>6</v>
      </c>
      <c r="F92" s="525" t="s">
        <v>304</v>
      </c>
      <c r="G92" s="478" t="s">
        <v>50</v>
      </c>
      <c r="H92" s="491">
        <v>270</v>
      </c>
      <c r="I92" s="484">
        <v>180000</v>
      </c>
      <c r="J92" s="484">
        <v>630000000</v>
      </c>
      <c r="K92" s="491">
        <f>+J92/$L$3</f>
        <v>91836734.693877548</v>
      </c>
      <c r="L92" s="552" t="s">
        <v>522</v>
      </c>
      <c r="M92" s="433" t="s">
        <v>522</v>
      </c>
    </row>
    <row r="93" spans="2:16" x14ac:dyDescent="0.2">
      <c r="B93" s="518">
        <v>42669</v>
      </c>
      <c r="C93" s="478" t="s">
        <v>330</v>
      </c>
      <c r="D93" s="522" t="s">
        <v>554</v>
      </c>
      <c r="E93" s="525" t="s">
        <v>6</v>
      </c>
      <c r="F93" s="525" t="s">
        <v>304</v>
      </c>
      <c r="G93" s="524" t="s">
        <v>3</v>
      </c>
      <c r="H93" s="542">
        <v>270</v>
      </c>
      <c r="I93" s="492">
        <v>171500</v>
      </c>
      <c r="J93" s="492">
        <v>1372000000</v>
      </c>
      <c r="K93" s="491">
        <f t="shared" ref="K93:K95" si="6">+J93/$L$3</f>
        <v>200000000</v>
      </c>
      <c r="L93" s="437" t="s">
        <v>522</v>
      </c>
      <c r="M93" s="437" t="s">
        <v>522</v>
      </c>
    </row>
    <row r="94" spans="2:16" x14ac:dyDescent="0.2">
      <c r="B94" s="814">
        <v>42719</v>
      </c>
      <c r="C94" s="836" t="s">
        <v>330</v>
      </c>
      <c r="D94" s="803" t="s">
        <v>561</v>
      </c>
      <c r="E94" s="584" t="s">
        <v>238</v>
      </c>
      <c r="F94" s="584" t="s">
        <v>304</v>
      </c>
      <c r="G94" s="586" t="s">
        <v>4</v>
      </c>
      <c r="H94" s="542">
        <v>270</v>
      </c>
      <c r="I94" s="492">
        <v>1000000</v>
      </c>
      <c r="J94" s="492">
        <v>160000000</v>
      </c>
      <c r="K94" s="491">
        <f t="shared" si="6"/>
        <v>23323615.160349853</v>
      </c>
      <c r="L94" s="437" t="s">
        <v>522</v>
      </c>
      <c r="M94" s="437" t="s">
        <v>522</v>
      </c>
    </row>
    <row r="95" spans="2:16" x14ac:dyDescent="0.2">
      <c r="B95" s="815"/>
      <c r="C95" s="837"/>
      <c r="D95" s="805"/>
      <c r="E95" s="584" t="s">
        <v>245</v>
      </c>
      <c r="F95" s="584" t="s">
        <v>304</v>
      </c>
      <c r="G95" s="586" t="s">
        <v>3</v>
      </c>
      <c r="H95" s="542">
        <v>270</v>
      </c>
      <c r="I95" s="492">
        <v>1000000</v>
      </c>
      <c r="J95" s="492">
        <v>40000000</v>
      </c>
      <c r="K95" s="491">
        <f t="shared" si="6"/>
        <v>5830903.7900874633</v>
      </c>
      <c r="L95" s="437" t="s">
        <v>522</v>
      </c>
      <c r="M95" s="437" t="s">
        <v>522</v>
      </c>
    </row>
    <row r="96" spans="2:16" ht="13.5" thickBot="1" x14ac:dyDescent="0.25">
      <c r="B96" s="585"/>
      <c r="C96" s="586"/>
      <c r="D96" s="583"/>
      <c r="E96" s="584"/>
      <c r="F96" s="584"/>
      <c r="G96" s="586"/>
      <c r="H96" s="542"/>
      <c r="I96" s="492"/>
      <c r="J96" s="492"/>
      <c r="K96" s="542"/>
      <c r="L96" s="437"/>
      <c r="M96" s="437"/>
    </row>
    <row r="97" spans="2:13" ht="13.5" thickBot="1" x14ac:dyDescent="0.25">
      <c r="B97" s="411"/>
      <c r="C97" s="412"/>
      <c r="D97" s="413" t="s">
        <v>583</v>
      </c>
      <c r="E97" s="412"/>
      <c r="F97" s="412"/>
      <c r="G97" s="412"/>
      <c r="H97" s="493"/>
      <c r="I97" s="493"/>
      <c r="J97" s="493"/>
      <c r="K97" s="494">
        <f>SUM(K91:K96)</f>
        <v>450991253.64431489</v>
      </c>
      <c r="L97" s="436"/>
      <c r="M97" s="440"/>
    </row>
    <row r="98" spans="2:13" ht="13.5" thickBot="1" x14ac:dyDescent="0.25">
      <c r="B98" s="417"/>
      <c r="C98" s="420"/>
      <c r="D98" s="438"/>
      <c r="E98" s="418"/>
      <c r="F98" s="420"/>
      <c r="G98" s="420"/>
      <c r="H98" s="489"/>
      <c r="I98" s="489"/>
      <c r="J98" s="580" t="s">
        <v>552</v>
      </c>
      <c r="K98" s="581">
        <f>K97+K83</f>
        <v>1245110950.9274926</v>
      </c>
      <c r="L98" s="426"/>
      <c r="M98" s="424"/>
    </row>
    <row r="99" spans="2:13" x14ac:dyDescent="0.2">
      <c r="B99" s="417"/>
      <c r="C99" s="420"/>
      <c r="D99" s="438"/>
      <c r="E99" s="418"/>
      <c r="F99" s="420"/>
      <c r="G99" s="420"/>
      <c r="H99" s="489"/>
      <c r="I99" s="489"/>
      <c r="J99" s="489"/>
      <c r="K99" s="495"/>
      <c r="L99" s="426"/>
      <c r="M99" s="424"/>
    </row>
    <row r="100" spans="2:13" x14ac:dyDescent="0.2">
      <c r="B100" s="417"/>
      <c r="C100" s="420"/>
      <c r="D100" s="438"/>
      <c r="E100" s="418"/>
      <c r="F100" s="420"/>
      <c r="G100" s="420"/>
      <c r="H100" s="489"/>
      <c r="I100" s="489"/>
      <c r="J100" s="489"/>
      <c r="K100" s="495"/>
      <c r="L100" s="426"/>
      <c r="M100" s="424"/>
    </row>
    <row r="101" spans="2:13" x14ac:dyDescent="0.2">
      <c r="B101" s="417"/>
      <c r="C101" s="420"/>
      <c r="D101" s="419"/>
      <c r="E101" s="418"/>
      <c r="F101" s="420"/>
      <c r="G101" s="420"/>
      <c r="H101" s="489"/>
      <c r="I101" s="489"/>
      <c r="J101" s="489"/>
      <c r="K101" s="489"/>
      <c r="L101" s="489"/>
      <c r="M101" s="426"/>
    </row>
    <row r="102" spans="2:13" x14ac:dyDescent="0.2">
      <c r="B102" s="388"/>
      <c r="C102" s="389"/>
      <c r="D102" s="388"/>
      <c r="E102" s="388"/>
      <c r="F102" s="389"/>
      <c r="G102" s="388"/>
      <c r="H102" s="482"/>
      <c r="I102" s="482"/>
      <c r="J102" s="482"/>
      <c r="K102" s="482"/>
      <c r="L102" s="482"/>
      <c r="M102" s="388"/>
    </row>
    <row r="103" spans="2:13" x14ac:dyDescent="0.2">
      <c r="B103" s="388"/>
      <c r="C103" s="389"/>
      <c r="D103" s="388"/>
      <c r="E103" s="388"/>
      <c r="F103" s="389"/>
      <c r="G103" s="388"/>
      <c r="H103" s="482"/>
      <c r="I103" s="482"/>
      <c r="J103" s="482"/>
      <c r="K103" s="482"/>
      <c r="L103" s="482"/>
      <c r="M103" s="388"/>
    </row>
    <row r="104" spans="2:13" ht="12" customHeight="1" x14ac:dyDescent="0.2">
      <c r="B104" s="800" t="s">
        <v>390</v>
      </c>
      <c r="C104" s="801"/>
      <c r="D104" s="801"/>
      <c r="E104" s="801"/>
      <c r="F104" s="801"/>
      <c r="G104" s="801"/>
      <c r="H104" s="801"/>
      <c r="I104" s="801"/>
      <c r="J104" s="801"/>
      <c r="K104" s="801"/>
      <c r="L104" s="520"/>
      <c r="M104" s="388"/>
    </row>
    <row r="105" spans="2:13" ht="27.75" customHeight="1" x14ac:dyDescent="0.2">
      <c r="B105" s="430" t="s">
        <v>294</v>
      </c>
      <c r="C105" s="430" t="str">
        <f>C5</f>
        <v>Instrumento</v>
      </c>
      <c r="D105" s="428" t="s">
        <v>385</v>
      </c>
      <c r="E105" s="430" t="s">
        <v>156</v>
      </c>
      <c r="F105" s="430" t="s">
        <v>332</v>
      </c>
      <c r="G105" s="430" t="s">
        <v>0</v>
      </c>
      <c r="H105" s="483" t="s">
        <v>386</v>
      </c>
      <c r="I105" s="496" t="s">
        <v>379</v>
      </c>
      <c r="J105" s="526" t="s">
        <v>425</v>
      </c>
      <c r="K105" s="430" t="s">
        <v>333</v>
      </c>
      <c r="L105" s="442"/>
      <c r="M105" s="1"/>
    </row>
    <row r="106" spans="2:13" x14ac:dyDescent="0.2">
      <c r="B106" s="515">
        <v>42480</v>
      </c>
      <c r="C106" s="525" t="s">
        <v>317</v>
      </c>
      <c r="D106" s="88" t="s">
        <v>524</v>
      </c>
      <c r="E106" s="525" t="s">
        <v>525</v>
      </c>
      <c r="F106" s="525"/>
      <c r="G106" s="478" t="s">
        <v>306</v>
      </c>
      <c r="H106" s="485">
        <v>1080</v>
      </c>
      <c r="I106" s="484">
        <v>30000000</v>
      </c>
      <c r="J106" s="497">
        <f>+I106</f>
        <v>30000000</v>
      </c>
      <c r="K106" s="537"/>
      <c r="L106" s="410"/>
      <c r="M106" s="1"/>
    </row>
    <row r="107" spans="2:13" x14ac:dyDescent="0.2">
      <c r="B107" s="515">
        <v>42493</v>
      </c>
      <c r="C107" s="525" t="s">
        <v>303</v>
      </c>
      <c r="D107" s="88" t="s">
        <v>523</v>
      </c>
      <c r="E107" s="525" t="s">
        <v>301</v>
      </c>
      <c r="F107" s="525"/>
      <c r="G107" s="478" t="s">
        <v>306</v>
      </c>
      <c r="H107" s="485">
        <v>1080</v>
      </c>
      <c r="I107" s="484">
        <v>100000000</v>
      </c>
      <c r="J107" s="497">
        <f>+I107</f>
        <v>100000000</v>
      </c>
      <c r="K107" s="537"/>
      <c r="L107" s="444"/>
      <c r="M107" s="1"/>
    </row>
    <row r="108" spans="2:13" x14ac:dyDescent="0.2">
      <c r="B108" s="515">
        <v>42647</v>
      </c>
      <c r="C108" s="525" t="s">
        <v>303</v>
      </c>
      <c r="D108" s="88" t="s">
        <v>553</v>
      </c>
      <c r="E108" s="525" t="s">
        <v>297</v>
      </c>
      <c r="F108" s="525"/>
      <c r="G108" s="478" t="s">
        <v>306</v>
      </c>
      <c r="H108" s="485">
        <v>13</v>
      </c>
      <c r="I108" s="484">
        <v>12696608.52</v>
      </c>
      <c r="J108" s="497">
        <f>+I108</f>
        <v>12696608.52</v>
      </c>
      <c r="K108" s="537"/>
      <c r="L108" s="444"/>
      <c r="M108" s="1"/>
    </row>
    <row r="109" spans="2:13" x14ac:dyDescent="0.2">
      <c r="B109" s="591">
        <v>42614</v>
      </c>
      <c r="C109" s="525" t="s">
        <v>317</v>
      </c>
      <c r="D109" s="88" t="s">
        <v>558</v>
      </c>
      <c r="E109" s="525" t="s">
        <v>431</v>
      </c>
      <c r="F109" s="525"/>
      <c r="G109" s="478" t="s">
        <v>306</v>
      </c>
      <c r="H109" s="485">
        <v>1080</v>
      </c>
      <c r="I109" s="485">
        <v>49000000</v>
      </c>
      <c r="J109" s="497">
        <f>+I109</f>
        <v>49000000</v>
      </c>
      <c r="K109" s="537"/>
      <c r="L109" s="444"/>
      <c r="M109" s="1"/>
    </row>
    <row r="110" spans="2:13" x14ac:dyDescent="0.2">
      <c r="B110" s="515">
        <v>42724</v>
      </c>
      <c r="C110" s="525" t="s">
        <v>563</v>
      </c>
      <c r="D110" s="88" t="s">
        <v>564</v>
      </c>
      <c r="E110" s="525" t="s">
        <v>297</v>
      </c>
      <c r="F110" s="525"/>
      <c r="G110" s="478" t="s">
        <v>304</v>
      </c>
      <c r="H110" s="485">
        <v>180</v>
      </c>
      <c r="I110" s="497">
        <v>310000000</v>
      </c>
      <c r="J110" s="497">
        <f>+I110/$L$3</f>
        <v>45189504.373177841</v>
      </c>
      <c r="K110" s="537"/>
      <c r="L110" s="444"/>
      <c r="M110" s="1"/>
    </row>
    <row r="111" spans="2:13" x14ac:dyDescent="0.2">
      <c r="B111" s="515"/>
      <c r="C111" s="525"/>
      <c r="D111" s="88"/>
      <c r="E111" s="525"/>
      <c r="F111" s="525"/>
      <c r="G111" s="478"/>
      <c r="H111" s="485"/>
      <c r="I111" s="485"/>
      <c r="J111" s="497"/>
      <c r="K111" s="410"/>
      <c r="L111" s="444"/>
      <c r="M111" s="1"/>
    </row>
    <row r="112" spans="2:13" ht="13.5" thickBot="1" x14ac:dyDescent="0.25">
      <c r="B112" s="458"/>
      <c r="C112" s="459"/>
      <c r="D112" s="460" t="s">
        <v>424</v>
      </c>
      <c r="E112" s="459"/>
      <c r="F112" s="459"/>
      <c r="G112" s="459"/>
      <c r="H112" s="828"/>
      <c r="I112" s="828"/>
      <c r="J112" s="578"/>
      <c r="K112" s="579">
        <f>SUM(J106:J111)</f>
        <v>236886112.89317787</v>
      </c>
      <c r="L112" s="461"/>
      <c r="M112" s="1"/>
    </row>
    <row r="113" spans="2:16" x14ac:dyDescent="0.2">
      <c r="B113" s="1"/>
      <c r="C113" s="1"/>
      <c r="D113" s="1"/>
      <c r="E113" s="1"/>
      <c r="F113" s="1"/>
      <c r="G113" s="1"/>
      <c r="H113" s="1"/>
      <c r="I113" s="1"/>
      <c r="L113" s="1"/>
      <c r="M113" s="1"/>
    </row>
    <row r="114" spans="2:16" s="1" customFormat="1" x14ac:dyDescent="0.2"/>
    <row r="115" spans="2:16" s="1" customFormat="1" x14ac:dyDescent="0.2"/>
    <row r="116" spans="2:16" s="1" customFormat="1" x14ac:dyDescent="0.2"/>
    <row r="117" spans="2:16" s="1" customFormat="1" x14ac:dyDescent="0.2">
      <c r="C117" s="800" t="s">
        <v>391</v>
      </c>
      <c r="D117" s="801"/>
      <c r="E117" s="801"/>
      <c r="F117" s="801"/>
      <c r="G117" s="801"/>
      <c r="H117" s="801"/>
      <c r="I117" s="801"/>
      <c r="J117" s="801"/>
    </row>
    <row r="118" spans="2:16" ht="21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P118" s="453"/>
    </row>
    <row r="119" spans="2:16" x14ac:dyDescent="0.2">
      <c r="C119" s="796" t="s">
        <v>342</v>
      </c>
      <c r="D119" s="797"/>
      <c r="E119" s="798"/>
      <c r="F119" s="389"/>
      <c r="H119" s="796" t="s">
        <v>356</v>
      </c>
      <c r="I119" s="797"/>
      <c r="J119" s="798"/>
      <c r="K119" s="482"/>
      <c r="L119" s="482"/>
      <c r="M119" s="388"/>
    </row>
    <row r="120" spans="2:16" ht="11.25" customHeight="1" x14ac:dyDescent="0.2">
      <c r="C120" s="527" t="s">
        <v>343</v>
      </c>
      <c r="D120" s="795" t="s">
        <v>344</v>
      </c>
      <c r="E120" s="795"/>
      <c r="F120" s="389"/>
      <c r="H120" s="527" t="s">
        <v>343</v>
      </c>
      <c r="I120" s="795" t="s">
        <v>344</v>
      </c>
      <c r="J120" s="795"/>
      <c r="K120" s="482"/>
      <c r="L120" s="482"/>
      <c r="M120" s="388"/>
    </row>
    <row r="121" spans="2:16" x14ac:dyDescent="0.2">
      <c r="C121" s="525" t="s">
        <v>345</v>
      </c>
      <c r="D121" s="702" t="s">
        <v>346</v>
      </c>
      <c r="E121" s="702"/>
      <c r="F121" s="389"/>
      <c r="H121" s="478" t="s">
        <v>308</v>
      </c>
      <c r="I121" s="702" t="s">
        <v>357</v>
      </c>
      <c r="J121" s="702"/>
      <c r="K121" s="482"/>
      <c r="L121" s="482"/>
      <c r="M121" s="388"/>
    </row>
    <row r="122" spans="2:16" x14ac:dyDescent="0.2">
      <c r="C122" s="525" t="s">
        <v>303</v>
      </c>
      <c r="D122" s="702" t="s">
        <v>347</v>
      </c>
      <c r="E122" s="702"/>
      <c r="F122" s="389"/>
      <c r="H122" s="478" t="s">
        <v>310</v>
      </c>
      <c r="I122" s="702" t="s">
        <v>358</v>
      </c>
      <c r="J122" s="702"/>
      <c r="K122" s="482"/>
      <c r="L122" s="482"/>
      <c r="M122" s="388"/>
    </row>
    <row r="123" spans="2:16" x14ac:dyDescent="0.2">
      <c r="C123" s="478" t="s">
        <v>369</v>
      </c>
      <c r="D123" s="702" t="s">
        <v>348</v>
      </c>
      <c r="E123" s="702"/>
      <c r="F123" s="389"/>
      <c r="H123" s="525" t="s">
        <v>309</v>
      </c>
      <c r="I123" s="702" t="s">
        <v>565</v>
      </c>
      <c r="J123" s="702"/>
      <c r="K123" s="482"/>
      <c r="L123" s="482"/>
      <c r="M123" s="388"/>
    </row>
    <row r="124" spans="2:16" x14ac:dyDescent="0.2">
      <c r="C124" s="478" t="s">
        <v>317</v>
      </c>
      <c r="D124" s="702" t="s">
        <v>349</v>
      </c>
      <c r="E124" s="702"/>
      <c r="F124" s="389"/>
      <c r="H124" s="478" t="s">
        <v>311</v>
      </c>
      <c r="I124" s="702" t="s">
        <v>360</v>
      </c>
      <c r="J124" s="702"/>
      <c r="K124" s="482"/>
      <c r="L124" s="482"/>
      <c r="M124" s="388"/>
    </row>
    <row r="125" spans="2:16" x14ac:dyDescent="0.2">
      <c r="C125" s="478" t="s">
        <v>563</v>
      </c>
      <c r="D125" s="702" t="s">
        <v>567</v>
      </c>
      <c r="E125" s="702"/>
      <c r="F125" s="389"/>
      <c r="H125" s="525" t="s">
        <v>313</v>
      </c>
      <c r="I125" s="702" t="s">
        <v>566</v>
      </c>
      <c r="J125" s="702"/>
      <c r="K125" s="482"/>
      <c r="L125" s="482"/>
      <c r="M125" s="388"/>
    </row>
    <row r="126" spans="2:16" x14ac:dyDescent="0.2">
      <c r="C126" s="478" t="s">
        <v>307</v>
      </c>
      <c r="D126" s="702" t="s">
        <v>350</v>
      </c>
      <c r="E126" s="702"/>
      <c r="F126" s="389"/>
      <c r="H126" s="478" t="s">
        <v>296</v>
      </c>
      <c r="I126" s="702" t="s">
        <v>362</v>
      </c>
      <c r="J126" s="702"/>
      <c r="K126" s="482"/>
      <c r="L126" s="482"/>
      <c r="M126" s="388"/>
    </row>
    <row r="127" spans="2:16" x14ac:dyDescent="0.2">
      <c r="C127" s="590" t="s">
        <v>305</v>
      </c>
      <c r="D127" s="838" t="s">
        <v>351</v>
      </c>
      <c r="E127" s="839"/>
      <c r="F127" s="389"/>
      <c r="H127" s="478" t="s">
        <v>301</v>
      </c>
      <c r="I127" s="702" t="s">
        <v>363</v>
      </c>
      <c r="J127" s="702"/>
      <c r="K127" s="482"/>
      <c r="L127" s="482"/>
      <c r="M127" s="388"/>
    </row>
    <row r="128" spans="2:16" x14ac:dyDescent="0.2">
      <c r="C128" s="590" t="s">
        <v>352</v>
      </c>
      <c r="D128" s="838" t="s">
        <v>353</v>
      </c>
      <c r="E128" s="839"/>
      <c r="F128" s="389"/>
      <c r="H128" s="478" t="s">
        <v>314</v>
      </c>
      <c r="I128" s="702" t="s">
        <v>364</v>
      </c>
      <c r="J128" s="702"/>
      <c r="K128" s="482"/>
      <c r="L128" s="482"/>
      <c r="M128" s="388"/>
    </row>
    <row r="129" spans="2:16" x14ac:dyDescent="0.2">
      <c r="C129" s="478" t="s">
        <v>330</v>
      </c>
      <c r="D129" s="838" t="s">
        <v>354</v>
      </c>
      <c r="E129" s="839"/>
      <c r="F129" s="389"/>
      <c r="H129" s="478" t="s">
        <v>297</v>
      </c>
      <c r="I129" s="702" t="s">
        <v>76</v>
      </c>
      <c r="J129" s="702"/>
      <c r="K129" s="482"/>
      <c r="L129" s="482"/>
      <c r="M129" s="388"/>
    </row>
    <row r="130" spans="2:16" x14ac:dyDescent="0.2">
      <c r="B130" s="388"/>
      <c r="C130" s="478" t="s">
        <v>331</v>
      </c>
      <c r="D130" s="838" t="s">
        <v>355</v>
      </c>
      <c r="E130" s="839"/>
      <c r="F130" s="389"/>
      <c r="G130" s="388"/>
      <c r="H130" s="478" t="s">
        <v>568</v>
      </c>
      <c r="I130" s="702" t="s">
        <v>569</v>
      </c>
      <c r="J130" s="702"/>
      <c r="K130" s="482"/>
      <c r="L130" s="482"/>
      <c r="M130" s="388"/>
    </row>
    <row r="131" spans="2:16" x14ac:dyDescent="0.2">
      <c r="C131" s="391"/>
      <c r="F131" s="389"/>
      <c r="G131" s="388"/>
      <c r="H131" s="482"/>
      <c r="I131" s="482"/>
      <c r="J131" s="482"/>
      <c r="K131" s="482"/>
      <c r="L131" s="482"/>
      <c r="M131" s="388"/>
    </row>
    <row r="132" spans="2:16" x14ac:dyDescent="0.2">
      <c r="C132" s="391"/>
      <c r="F132" s="796" t="s">
        <v>366</v>
      </c>
      <c r="G132" s="797"/>
      <c r="H132" s="798"/>
      <c r="I132" s="482"/>
      <c r="J132" s="482"/>
      <c r="K132" s="482"/>
      <c r="L132" s="482"/>
      <c r="M132" s="388"/>
    </row>
    <row r="133" spans="2:16" ht="11.25" customHeight="1" x14ac:dyDescent="0.2">
      <c r="C133" s="391"/>
      <c r="F133" s="527" t="s">
        <v>343</v>
      </c>
      <c r="G133" s="795" t="s">
        <v>344</v>
      </c>
      <c r="H133" s="795"/>
      <c r="I133" s="482"/>
      <c r="J133" s="482"/>
      <c r="K133" s="482"/>
      <c r="L133" s="482"/>
      <c r="M133" s="388"/>
    </row>
    <row r="134" spans="2:16" x14ac:dyDescent="0.2">
      <c r="C134" s="391"/>
      <c r="F134" s="525" t="s">
        <v>304</v>
      </c>
      <c r="G134" s="702" t="s">
        <v>367</v>
      </c>
      <c r="H134" s="702"/>
      <c r="I134" s="482"/>
      <c r="J134" s="482"/>
      <c r="K134" s="482"/>
      <c r="L134" s="482"/>
      <c r="M134" s="388"/>
    </row>
    <row r="135" spans="2:16" x14ac:dyDescent="0.2">
      <c r="C135" s="391"/>
      <c r="F135" s="525" t="s">
        <v>306</v>
      </c>
      <c r="G135" s="702" t="s">
        <v>368</v>
      </c>
      <c r="H135" s="702"/>
      <c r="I135" s="482"/>
      <c r="J135" s="482"/>
      <c r="K135" s="482"/>
      <c r="L135" s="482"/>
      <c r="M135" s="388"/>
    </row>
    <row r="136" spans="2:16" x14ac:dyDescent="0.2">
      <c r="C136" s="391"/>
      <c r="F136" s="389"/>
      <c r="G136" s="388"/>
      <c r="H136" s="482"/>
      <c r="I136" s="482"/>
      <c r="J136" s="482"/>
      <c r="K136" s="482"/>
      <c r="L136" s="482"/>
      <c r="M136" s="388"/>
      <c r="N136" s="1"/>
      <c r="O136" s="1"/>
      <c r="P136" s="1"/>
    </row>
    <row r="137" spans="2:16" x14ac:dyDescent="0.2">
      <c r="C137" s="391"/>
      <c r="F137" s="389"/>
      <c r="G137" s="388"/>
      <c r="H137" s="482"/>
      <c r="I137" s="482"/>
      <c r="J137" s="482"/>
      <c r="K137" s="482"/>
      <c r="L137" s="482"/>
      <c r="M137" s="388"/>
      <c r="N137" s="1"/>
      <c r="O137" s="1"/>
      <c r="P137" s="1"/>
    </row>
    <row r="138" spans="2:16" x14ac:dyDescent="0.2">
      <c r="C138" s="391"/>
      <c r="F138" s="389"/>
      <c r="G138" s="388"/>
      <c r="H138" s="482"/>
      <c r="I138" s="482"/>
      <c r="J138" s="482"/>
      <c r="K138" s="482"/>
      <c r="L138" s="482"/>
      <c r="M138" s="388"/>
      <c r="N138" s="1"/>
      <c r="O138" s="1"/>
      <c r="P138" s="1"/>
    </row>
    <row r="139" spans="2:16" x14ac:dyDescent="0.2">
      <c r="C139" s="391"/>
      <c r="F139" s="389"/>
      <c r="G139" s="388"/>
      <c r="H139" s="482"/>
      <c r="I139" s="482"/>
      <c r="J139" s="482"/>
      <c r="K139" s="482"/>
      <c r="L139" s="482"/>
      <c r="M139" s="388"/>
      <c r="N139" s="1"/>
      <c r="O139" s="1"/>
      <c r="P139" s="1"/>
    </row>
    <row r="140" spans="2:16" x14ac:dyDescent="0.2">
      <c r="C140" s="391"/>
      <c r="F140" s="389"/>
      <c r="G140" s="388"/>
      <c r="H140" s="482"/>
      <c r="I140" s="482"/>
      <c r="J140" s="482"/>
      <c r="K140" s="482"/>
      <c r="L140" s="482"/>
      <c r="M140" s="388"/>
      <c r="N140" s="1"/>
      <c r="O140" s="1"/>
      <c r="P140" s="1"/>
    </row>
    <row r="141" spans="2:16" x14ac:dyDescent="0.2">
      <c r="C141" s="391"/>
      <c r="F141" s="389"/>
      <c r="G141" s="388"/>
      <c r="H141" s="482"/>
      <c r="I141" s="482"/>
      <c r="J141" s="482"/>
      <c r="K141" s="482"/>
      <c r="L141" s="482"/>
      <c r="M141" s="388"/>
    </row>
    <row r="142" spans="2:16" x14ac:dyDescent="0.2">
      <c r="C142" s="389"/>
      <c r="E142" s="388"/>
      <c r="F142" s="389"/>
      <c r="G142" s="388"/>
      <c r="H142" s="482"/>
      <c r="I142" s="482"/>
      <c r="J142" s="482"/>
      <c r="K142" s="482"/>
      <c r="L142" s="482"/>
      <c r="M142" s="388"/>
    </row>
    <row r="143" spans="2:16" x14ac:dyDescent="0.2">
      <c r="C143" s="391"/>
      <c r="F143" s="389"/>
      <c r="G143" s="388"/>
      <c r="H143" s="482"/>
      <c r="I143" s="482"/>
      <c r="J143" s="482"/>
      <c r="K143" s="482"/>
      <c r="L143" s="482"/>
      <c r="M143" s="388"/>
    </row>
    <row r="144" spans="2:16" x14ac:dyDescent="0.2">
      <c r="C144" s="391"/>
      <c r="F144" s="389"/>
      <c r="G144" s="388"/>
      <c r="H144" s="482"/>
      <c r="I144" s="482"/>
      <c r="J144" s="482"/>
      <c r="K144" s="482"/>
      <c r="L144" s="482"/>
      <c r="M144" s="388"/>
    </row>
    <row r="145" spans="2:13" x14ac:dyDescent="0.2">
      <c r="C145" s="391"/>
      <c r="F145" s="389"/>
      <c r="G145" s="388"/>
      <c r="H145" s="482"/>
      <c r="I145" s="482"/>
      <c r="J145" s="482"/>
      <c r="K145" s="482"/>
      <c r="L145" s="482"/>
      <c r="M145" s="388"/>
    </row>
    <row r="146" spans="2:13" x14ac:dyDescent="0.2">
      <c r="C146" s="391"/>
      <c r="F146" s="389"/>
      <c r="G146" s="388"/>
      <c r="H146" s="482"/>
      <c r="I146" s="482"/>
      <c r="J146" s="482"/>
      <c r="K146" s="482"/>
      <c r="L146" s="482"/>
      <c r="M146" s="388"/>
    </row>
    <row r="147" spans="2:13" x14ac:dyDescent="0.2">
      <c r="B147" s="388"/>
      <c r="C147" s="389"/>
      <c r="D147" s="388"/>
      <c r="E147" s="388"/>
      <c r="F147" s="389"/>
      <c r="G147" s="388"/>
      <c r="H147" s="482"/>
      <c r="I147" s="482"/>
      <c r="J147" s="482"/>
      <c r="K147" s="482"/>
      <c r="L147" s="482"/>
      <c r="M147" s="388"/>
    </row>
    <row r="148" spans="2:13" x14ac:dyDescent="0.2">
      <c r="B148" s="388"/>
      <c r="C148" s="389"/>
      <c r="D148" s="388"/>
      <c r="E148" s="388"/>
      <c r="F148" s="389"/>
      <c r="G148" s="388"/>
      <c r="H148" s="482"/>
      <c r="I148" s="482"/>
      <c r="J148" s="482"/>
      <c r="K148" s="482"/>
      <c r="L148" s="482"/>
      <c r="M148" s="388"/>
    </row>
    <row r="149" spans="2:13" x14ac:dyDescent="0.2">
      <c r="B149" s="388"/>
      <c r="C149" s="389"/>
      <c r="D149" s="388"/>
      <c r="E149" s="388"/>
      <c r="F149" s="389"/>
      <c r="G149" s="388"/>
      <c r="H149" s="482"/>
      <c r="I149" s="482"/>
      <c r="J149" s="482"/>
      <c r="K149" s="482"/>
      <c r="L149" s="482"/>
      <c r="M149" s="388"/>
    </row>
    <row r="150" spans="2:13" x14ac:dyDescent="0.2">
      <c r="B150" s="388"/>
      <c r="C150" s="389"/>
      <c r="D150" s="388"/>
      <c r="E150" s="388"/>
      <c r="F150" s="389"/>
      <c r="G150" s="388"/>
      <c r="H150" s="482"/>
      <c r="I150" s="482"/>
      <c r="J150" s="482"/>
      <c r="K150" s="482"/>
      <c r="L150" s="482"/>
      <c r="M150" s="388"/>
    </row>
    <row r="151" spans="2:13" x14ac:dyDescent="0.2">
      <c r="B151" s="388"/>
      <c r="C151" s="389"/>
      <c r="D151" s="388"/>
      <c r="E151" s="388"/>
      <c r="F151" s="389"/>
      <c r="G151" s="388"/>
      <c r="H151" s="482"/>
      <c r="I151" s="482"/>
      <c r="J151" s="482"/>
      <c r="K151" s="482"/>
      <c r="L151" s="482"/>
      <c r="M151" s="388"/>
    </row>
    <row r="152" spans="2:13" x14ac:dyDescent="0.2">
      <c r="B152" s="388"/>
      <c r="C152" s="389"/>
      <c r="D152" s="388"/>
      <c r="E152" s="388"/>
      <c r="F152" s="389"/>
      <c r="G152" s="388"/>
      <c r="H152" s="482"/>
      <c r="I152" s="482"/>
      <c r="J152" s="482"/>
      <c r="K152" s="482"/>
      <c r="L152" s="482"/>
      <c r="M152" s="388"/>
    </row>
  </sheetData>
  <mergeCells count="92">
    <mergeCell ref="D124:E124"/>
    <mergeCell ref="I124:J124"/>
    <mergeCell ref="D125:E125"/>
    <mergeCell ref="I125:J125"/>
    <mergeCell ref="I121:J121"/>
    <mergeCell ref="D122:E122"/>
    <mergeCell ref="I122:J122"/>
    <mergeCell ref="D123:E123"/>
    <mergeCell ref="I123:J123"/>
    <mergeCell ref="C56:C57"/>
    <mergeCell ref="D56:D57"/>
    <mergeCell ref="B50:B51"/>
    <mergeCell ref="C50:C51"/>
    <mergeCell ref="D50:D51"/>
    <mergeCell ref="C52:C55"/>
    <mergeCell ref="B52:B55"/>
    <mergeCell ref="G135:H135"/>
    <mergeCell ref="D126:E126"/>
    <mergeCell ref="I126:J126"/>
    <mergeCell ref="D127:E127"/>
    <mergeCell ref="I127:J127"/>
    <mergeCell ref="D128:E128"/>
    <mergeCell ref="I128:J128"/>
    <mergeCell ref="D129:E129"/>
    <mergeCell ref="I129:J129"/>
    <mergeCell ref="F132:H132"/>
    <mergeCell ref="G133:H133"/>
    <mergeCell ref="G134:H134"/>
    <mergeCell ref="I130:J130"/>
    <mergeCell ref="D130:E130"/>
    <mergeCell ref="D66:D69"/>
    <mergeCell ref="C66:C69"/>
    <mergeCell ref="B66:B69"/>
    <mergeCell ref="C73:C74"/>
    <mergeCell ref="D121:E121"/>
    <mergeCell ref="B73:B74"/>
    <mergeCell ref="D73:D74"/>
    <mergeCell ref="C76:C79"/>
    <mergeCell ref="B76:B79"/>
    <mergeCell ref="D76:D79"/>
    <mergeCell ref="D120:E120"/>
    <mergeCell ref="B71:B72"/>
    <mergeCell ref="C71:C72"/>
    <mergeCell ref="D71:D72"/>
    <mergeCell ref="I120:J120"/>
    <mergeCell ref="C119:E119"/>
    <mergeCell ref="H119:J119"/>
    <mergeCell ref="B85:D85"/>
    <mergeCell ref="B89:K89"/>
    <mergeCell ref="B104:K104"/>
    <mergeCell ref="H112:I112"/>
    <mergeCell ref="C117:J117"/>
    <mergeCell ref="D94:D95"/>
    <mergeCell ref="C94:C95"/>
    <mergeCell ref="B94:B95"/>
    <mergeCell ref="B28:B30"/>
    <mergeCell ref="B25:B26"/>
    <mergeCell ref="C25:C26"/>
    <mergeCell ref="D25:D26"/>
    <mergeCell ref="D61:D63"/>
    <mergeCell ref="C61:C63"/>
    <mergeCell ref="B61:B63"/>
    <mergeCell ref="B59:B60"/>
    <mergeCell ref="C59:C60"/>
    <mergeCell ref="D59:D60"/>
    <mergeCell ref="C38:C39"/>
    <mergeCell ref="D38:D39"/>
    <mergeCell ref="B40:B43"/>
    <mergeCell ref="D40:D43"/>
    <mergeCell ref="C40:C43"/>
    <mergeCell ref="B56:B57"/>
    <mergeCell ref="B2:J2"/>
    <mergeCell ref="B3:J3"/>
    <mergeCell ref="B14:B15"/>
    <mergeCell ref="C14:C15"/>
    <mergeCell ref="D14:D15"/>
    <mergeCell ref="B38:B39"/>
    <mergeCell ref="B18:B19"/>
    <mergeCell ref="C18:C19"/>
    <mergeCell ref="D18:D19"/>
    <mergeCell ref="D52:D55"/>
    <mergeCell ref="B46:B49"/>
    <mergeCell ref="C46:C49"/>
    <mergeCell ref="D46:D49"/>
    <mergeCell ref="B20:B22"/>
    <mergeCell ref="C20:C22"/>
    <mergeCell ref="D20:D22"/>
    <mergeCell ref="B33:B34"/>
    <mergeCell ref="C33:C34"/>
    <mergeCell ref="D33:D34"/>
    <mergeCell ref="D28:D30"/>
    <mergeCell ref="C28:C30"/>
  </mergeCells>
  <pageMargins left="0.7" right="0.7" top="0.75" bottom="0.75" header="0.3" footer="0.3"/>
  <pageSetup scale="3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9"/>
  <sheetViews>
    <sheetView showGridLines="0" zoomScale="90" zoomScaleNormal="90" workbookViewId="0">
      <pane ySplit="5" topLeftCell="A87" activePane="bottomLeft" state="frozen"/>
      <selection pane="bottomLeft" activeCell="E94" sqref="E94"/>
    </sheetView>
  </sheetViews>
  <sheetFormatPr baseColWidth="10" defaultColWidth="8" defaultRowHeight="12.75" x14ac:dyDescent="0.2"/>
  <cols>
    <col min="1" max="1" width="1" style="391" customWidth="1"/>
    <col min="2" max="2" width="13.42578125" style="391" customWidth="1"/>
    <col min="3" max="3" width="11.140625" style="423" customWidth="1"/>
    <col min="4" max="4" width="56.5703125" style="391" bestFit="1" customWidth="1"/>
    <col min="5" max="5" width="9.5703125" style="391" customWidth="1"/>
    <col min="6" max="6" width="12.140625" style="423" customWidth="1"/>
    <col min="7" max="7" width="15.42578125" style="391" customWidth="1"/>
    <col min="8" max="8" width="11.85546875" style="391" customWidth="1"/>
    <col min="9" max="9" width="17.140625" style="391" customWidth="1"/>
    <col min="10" max="10" width="17.5703125" style="391" customWidth="1"/>
    <col min="11" max="12" width="14.7109375" style="391" customWidth="1"/>
    <col min="13" max="13" width="16.28515625" style="391" customWidth="1"/>
    <col min="14" max="14" width="10.140625" style="391" customWidth="1"/>
    <col min="15" max="15" width="3.85546875" style="391" customWidth="1"/>
    <col min="16" max="17" width="10.7109375" style="391" customWidth="1"/>
    <col min="18" max="41" width="8" style="391" customWidth="1"/>
    <col min="42" max="16384" width="8" style="391"/>
  </cols>
  <sheetData>
    <row r="1" spans="2:16" x14ac:dyDescent="0.2">
      <c r="B1" s="388"/>
      <c r="C1" s="389"/>
      <c r="D1" s="388"/>
      <c r="E1" s="388"/>
      <c r="F1" s="389"/>
      <c r="G1" s="388"/>
      <c r="H1" s="482"/>
      <c r="I1" s="482"/>
      <c r="J1" s="482"/>
      <c r="K1" s="482"/>
      <c r="L1" s="482"/>
      <c r="M1" s="388"/>
    </row>
    <row r="2" spans="2:16" ht="11.25" customHeight="1" x14ac:dyDescent="0.2">
      <c r="B2" s="800" t="s">
        <v>10</v>
      </c>
      <c r="C2" s="801"/>
      <c r="D2" s="801"/>
      <c r="E2" s="801"/>
      <c r="F2" s="801"/>
      <c r="G2" s="801"/>
      <c r="H2" s="801"/>
      <c r="I2" s="801"/>
      <c r="J2" s="801"/>
      <c r="K2" s="539" t="s">
        <v>496</v>
      </c>
      <c r="L2" s="610" t="s">
        <v>495</v>
      </c>
    </row>
    <row r="3" spans="2:16" ht="12" customHeight="1" x14ac:dyDescent="0.2">
      <c r="B3" s="816" t="s">
        <v>571</v>
      </c>
      <c r="C3" s="817"/>
      <c r="D3" s="817"/>
      <c r="E3" s="817"/>
      <c r="F3" s="817"/>
      <c r="G3" s="817"/>
      <c r="H3" s="817"/>
      <c r="I3" s="817"/>
      <c r="J3" s="817"/>
      <c r="K3" s="540">
        <v>2.0756800000000002</v>
      </c>
      <c r="L3" s="393">
        <v>6.86</v>
      </c>
    </row>
    <row r="4" spans="2:16" x14ac:dyDescent="0.2">
      <c r="B4" s="389"/>
      <c r="C4" s="389"/>
      <c r="D4" s="388"/>
      <c r="E4" s="388"/>
      <c r="F4" s="389"/>
      <c r="G4" s="389"/>
      <c r="H4" s="482"/>
      <c r="I4" s="482"/>
      <c r="J4" s="482"/>
      <c r="K4" s="482"/>
      <c r="L4" s="482"/>
      <c r="M4" s="388"/>
    </row>
    <row r="5" spans="2:16" ht="25.5" x14ac:dyDescent="0.2">
      <c r="B5" s="394" t="s">
        <v>13</v>
      </c>
      <c r="C5" s="394" t="s">
        <v>15</v>
      </c>
      <c r="D5" s="394" t="s">
        <v>385</v>
      </c>
      <c r="E5" s="394" t="s">
        <v>5</v>
      </c>
      <c r="F5" s="394" t="s">
        <v>0</v>
      </c>
      <c r="G5" s="394" t="s">
        <v>2</v>
      </c>
      <c r="H5" s="483" t="s">
        <v>386</v>
      </c>
      <c r="I5" s="483" t="s">
        <v>17</v>
      </c>
      <c r="J5" s="483" t="s">
        <v>18</v>
      </c>
      <c r="K5" s="483" t="s">
        <v>374</v>
      </c>
      <c r="L5" s="396" t="s">
        <v>387</v>
      </c>
      <c r="M5" s="619"/>
    </row>
    <row r="6" spans="2:16" x14ac:dyDescent="0.2">
      <c r="B6" s="611">
        <v>42741</v>
      </c>
      <c r="C6" s="600" t="s">
        <v>303</v>
      </c>
      <c r="D6" s="608" t="s">
        <v>575</v>
      </c>
      <c r="E6" s="596" t="s">
        <v>6</v>
      </c>
      <c r="F6" s="596" t="s">
        <v>304</v>
      </c>
      <c r="G6" s="478" t="s">
        <v>86</v>
      </c>
      <c r="H6" s="484">
        <v>3600</v>
      </c>
      <c r="I6" s="484">
        <v>10000</v>
      </c>
      <c r="J6" s="484">
        <v>26000000</v>
      </c>
      <c r="K6" s="544">
        <f>+J6/$L$3</f>
        <v>3790087.4635568513</v>
      </c>
      <c r="L6" s="122">
        <v>6.5000000000000002E-2</v>
      </c>
      <c r="M6" s="620"/>
      <c r="N6" s="621"/>
      <c r="O6" s="621"/>
      <c r="P6" s="621"/>
    </row>
    <row r="7" spans="2:16" x14ac:dyDescent="0.2">
      <c r="B7" s="611">
        <v>42746</v>
      </c>
      <c r="C7" s="596" t="s">
        <v>303</v>
      </c>
      <c r="D7" s="88" t="s">
        <v>576</v>
      </c>
      <c r="E7" s="596" t="s">
        <v>6</v>
      </c>
      <c r="F7" s="596" t="s">
        <v>304</v>
      </c>
      <c r="G7" s="478" t="s">
        <v>4</v>
      </c>
      <c r="H7" s="485">
        <v>3960</v>
      </c>
      <c r="I7" s="485">
        <v>1000</v>
      </c>
      <c r="J7" s="485">
        <v>69600000</v>
      </c>
      <c r="K7" s="484">
        <f t="shared" ref="K7:K11" si="0">+J7/$L$3</f>
        <v>10145772.594752187</v>
      </c>
      <c r="L7" s="400">
        <v>0.06</v>
      </c>
      <c r="M7" s="622"/>
      <c r="N7" s="621"/>
      <c r="O7" s="621"/>
      <c r="P7" s="621"/>
    </row>
    <row r="8" spans="2:16" x14ac:dyDescent="0.2">
      <c r="B8" s="611">
        <v>42751</v>
      </c>
      <c r="C8" s="596" t="s">
        <v>303</v>
      </c>
      <c r="D8" s="592" t="s">
        <v>572</v>
      </c>
      <c r="E8" s="596" t="s">
        <v>6</v>
      </c>
      <c r="F8" s="596" t="s">
        <v>304</v>
      </c>
      <c r="G8" s="478" t="s">
        <v>3</v>
      </c>
      <c r="H8" s="485">
        <v>3600</v>
      </c>
      <c r="I8" s="485">
        <v>10000</v>
      </c>
      <c r="J8" s="485">
        <v>168000000</v>
      </c>
      <c r="K8" s="484">
        <f t="shared" si="0"/>
        <v>24489795.918367345</v>
      </c>
      <c r="L8" s="400">
        <v>0.04</v>
      </c>
      <c r="M8" s="620"/>
      <c r="N8" s="621"/>
      <c r="O8" s="621"/>
      <c r="P8" s="621"/>
    </row>
    <row r="9" spans="2:16" x14ac:dyDescent="0.2">
      <c r="B9" s="591">
        <v>42765</v>
      </c>
      <c r="C9" s="596" t="s">
        <v>317</v>
      </c>
      <c r="D9" s="592" t="s">
        <v>573</v>
      </c>
      <c r="E9" s="596" t="s">
        <v>6</v>
      </c>
      <c r="F9" s="596" t="s">
        <v>304</v>
      </c>
      <c r="G9" s="478" t="s">
        <v>57</v>
      </c>
      <c r="H9" s="485">
        <v>2880</v>
      </c>
      <c r="I9" s="485">
        <v>10000</v>
      </c>
      <c r="J9" s="485">
        <v>25800000</v>
      </c>
      <c r="K9" s="484">
        <f t="shared" si="0"/>
        <v>3760932.9446064136</v>
      </c>
      <c r="L9" s="400">
        <v>5.5E-2</v>
      </c>
      <c r="M9" s="620"/>
      <c r="N9" s="621"/>
      <c r="O9" s="621"/>
      <c r="P9" s="621"/>
    </row>
    <row r="10" spans="2:16" x14ac:dyDescent="0.2">
      <c r="B10" s="819">
        <v>42787</v>
      </c>
      <c r="C10" s="811" t="s">
        <v>303</v>
      </c>
      <c r="D10" s="803" t="s">
        <v>580</v>
      </c>
      <c r="E10" s="596" t="s">
        <v>238</v>
      </c>
      <c r="F10" s="596" t="s">
        <v>304</v>
      </c>
      <c r="G10" s="478" t="s">
        <v>279</v>
      </c>
      <c r="H10" s="485">
        <v>1800</v>
      </c>
      <c r="I10" s="485">
        <v>10000</v>
      </c>
      <c r="J10" s="485">
        <v>30000000</v>
      </c>
      <c r="K10" s="484">
        <f t="shared" si="0"/>
        <v>4373177.842565597</v>
      </c>
      <c r="L10" s="400">
        <v>0.04</v>
      </c>
      <c r="M10" s="620"/>
      <c r="N10" s="621"/>
      <c r="O10" s="621"/>
      <c r="P10" s="621"/>
    </row>
    <row r="11" spans="2:16" x14ac:dyDescent="0.2">
      <c r="B11" s="821"/>
      <c r="C11" s="813"/>
      <c r="D11" s="805"/>
      <c r="E11" s="596" t="s">
        <v>245</v>
      </c>
      <c r="F11" s="596" t="s">
        <v>304</v>
      </c>
      <c r="G11" s="478" t="s">
        <v>279</v>
      </c>
      <c r="H11" s="485">
        <v>3600</v>
      </c>
      <c r="I11" s="485">
        <v>10000</v>
      </c>
      <c r="J11" s="485">
        <v>70000000</v>
      </c>
      <c r="K11" s="484">
        <f t="shared" si="0"/>
        <v>10204081.632653061</v>
      </c>
      <c r="L11" s="400">
        <v>5.2499999999999998E-2</v>
      </c>
      <c r="M11" s="620"/>
      <c r="N11" s="621"/>
      <c r="O11" s="621"/>
      <c r="P11" s="621"/>
    </row>
    <row r="12" spans="2:16" x14ac:dyDescent="0.2">
      <c r="B12" s="607">
        <v>42790</v>
      </c>
      <c r="C12" s="602" t="s">
        <v>303</v>
      </c>
      <c r="D12" s="598" t="s">
        <v>584</v>
      </c>
      <c r="E12" s="596" t="s">
        <v>6</v>
      </c>
      <c r="F12" s="596" t="s">
        <v>304</v>
      </c>
      <c r="G12" s="478" t="s">
        <v>86</v>
      </c>
      <c r="H12" s="485">
        <v>3060</v>
      </c>
      <c r="I12" s="485">
        <v>10000</v>
      </c>
      <c r="J12" s="485">
        <v>52000000</v>
      </c>
      <c r="K12" s="484">
        <f>+J12/$L$3</f>
        <v>7580174.9271137025</v>
      </c>
      <c r="L12" s="400">
        <v>0.06</v>
      </c>
      <c r="M12" s="620"/>
      <c r="N12" s="621"/>
      <c r="O12" s="621"/>
      <c r="P12" s="621"/>
    </row>
    <row r="13" spans="2:16" x14ac:dyDescent="0.2">
      <c r="B13" s="819">
        <v>42790</v>
      </c>
      <c r="C13" s="811" t="s">
        <v>303</v>
      </c>
      <c r="D13" s="803" t="s">
        <v>585</v>
      </c>
      <c r="E13" s="596" t="s">
        <v>238</v>
      </c>
      <c r="F13" s="596" t="s">
        <v>306</v>
      </c>
      <c r="G13" s="478" t="s">
        <v>206</v>
      </c>
      <c r="H13" s="485">
        <v>2700</v>
      </c>
      <c r="I13" s="485">
        <v>10000</v>
      </c>
      <c r="J13" s="485">
        <v>12450000</v>
      </c>
      <c r="K13" s="484">
        <f>+J13</f>
        <v>12450000</v>
      </c>
      <c r="L13" s="400">
        <v>0.02</v>
      </c>
      <c r="M13" s="620"/>
      <c r="N13" s="621"/>
      <c r="O13" s="621"/>
      <c r="P13" s="621"/>
    </row>
    <row r="14" spans="2:16" x14ac:dyDescent="0.2">
      <c r="B14" s="821"/>
      <c r="C14" s="813"/>
      <c r="D14" s="805"/>
      <c r="E14" s="596" t="s">
        <v>245</v>
      </c>
      <c r="F14" s="596" t="s">
        <v>306</v>
      </c>
      <c r="G14" s="478" t="s">
        <v>206</v>
      </c>
      <c r="H14" s="485">
        <v>3060</v>
      </c>
      <c r="I14" s="485">
        <v>10000</v>
      </c>
      <c r="J14" s="485">
        <v>12450000</v>
      </c>
      <c r="K14" s="484">
        <f>+J14</f>
        <v>12450000</v>
      </c>
      <c r="L14" s="400">
        <v>2.5000000000000001E-2</v>
      </c>
      <c r="M14" s="620"/>
      <c r="N14" s="621"/>
      <c r="O14" s="621"/>
      <c r="P14" s="621"/>
    </row>
    <row r="15" spans="2:16" x14ac:dyDescent="0.2">
      <c r="B15" s="635">
        <v>42804</v>
      </c>
      <c r="C15" s="633" t="s">
        <v>307</v>
      </c>
      <c r="D15" s="636" t="s">
        <v>587</v>
      </c>
      <c r="E15" s="596" t="s">
        <v>6</v>
      </c>
      <c r="F15" s="596" t="s">
        <v>304</v>
      </c>
      <c r="G15" s="478" t="s">
        <v>8</v>
      </c>
      <c r="H15" s="485">
        <v>360</v>
      </c>
      <c r="I15" s="485">
        <v>1000</v>
      </c>
      <c r="J15" s="485">
        <v>15000000</v>
      </c>
      <c r="K15" s="484">
        <f>+J15/$L$3</f>
        <v>2186588.9212827985</v>
      </c>
      <c r="L15" s="400">
        <v>3.5000000000000003E-2</v>
      </c>
      <c r="M15" s="620"/>
      <c r="N15" s="621"/>
      <c r="O15" s="621"/>
      <c r="P15" s="621"/>
    </row>
    <row r="16" spans="2:16" x14ac:dyDescent="0.2">
      <c r="B16" s="819">
        <v>42821</v>
      </c>
      <c r="C16" s="811" t="s">
        <v>590</v>
      </c>
      <c r="D16" s="822" t="s">
        <v>591</v>
      </c>
      <c r="E16" s="596" t="s">
        <v>238</v>
      </c>
      <c r="F16" s="596" t="s">
        <v>304</v>
      </c>
      <c r="G16" s="478" t="s">
        <v>592</v>
      </c>
      <c r="H16" s="485">
        <v>1095</v>
      </c>
      <c r="I16" s="485">
        <v>1000</v>
      </c>
      <c r="J16" s="485">
        <v>6577000</v>
      </c>
      <c r="K16" s="484">
        <f t="shared" ref="K16:K25" si="1">+J16/$L$3</f>
        <v>958746.35568513116</v>
      </c>
      <c r="L16" s="400">
        <v>0.05</v>
      </c>
      <c r="M16" s="620"/>
      <c r="N16" s="621"/>
      <c r="O16" s="621"/>
      <c r="P16" s="621"/>
    </row>
    <row r="17" spans="2:16" x14ac:dyDescent="0.2">
      <c r="B17" s="820"/>
      <c r="C17" s="812"/>
      <c r="D17" s="823"/>
      <c r="E17" s="623" t="s">
        <v>245</v>
      </c>
      <c r="F17" s="623" t="s">
        <v>304</v>
      </c>
      <c r="G17" s="478" t="s">
        <v>592</v>
      </c>
      <c r="H17" s="485">
        <v>2100</v>
      </c>
      <c r="I17" s="485">
        <v>1000</v>
      </c>
      <c r="J17" s="485">
        <v>20044000</v>
      </c>
      <c r="K17" s="484">
        <f t="shared" si="1"/>
        <v>2921865.8892128277</v>
      </c>
      <c r="L17" s="400">
        <v>0.06</v>
      </c>
      <c r="M17" s="620"/>
      <c r="N17" s="621"/>
      <c r="O17" s="621"/>
      <c r="P17" s="621"/>
    </row>
    <row r="18" spans="2:16" x14ac:dyDescent="0.2">
      <c r="B18" s="821"/>
      <c r="C18" s="813"/>
      <c r="D18" s="824"/>
      <c r="E18" s="596" t="s">
        <v>247</v>
      </c>
      <c r="F18" s="623" t="s">
        <v>304</v>
      </c>
      <c r="G18" s="478" t="s">
        <v>592</v>
      </c>
      <c r="H18" s="485">
        <v>3651</v>
      </c>
      <c r="I18" s="485">
        <v>1000</v>
      </c>
      <c r="J18" s="485">
        <v>36019000</v>
      </c>
      <c r="K18" s="484">
        <f t="shared" si="1"/>
        <v>5250583.0903790081</v>
      </c>
      <c r="L18" s="400">
        <v>0.08</v>
      </c>
      <c r="M18" s="620"/>
      <c r="N18" s="621"/>
      <c r="O18" s="621"/>
      <c r="P18" s="621"/>
    </row>
    <row r="19" spans="2:16" x14ac:dyDescent="0.2">
      <c r="B19" s="635">
        <v>42821</v>
      </c>
      <c r="C19" s="633" t="s">
        <v>307</v>
      </c>
      <c r="D19" s="636" t="s">
        <v>593</v>
      </c>
      <c r="E19" s="596" t="s">
        <v>6</v>
      </c>
      <c r="F19" s="596" t="s">
        <v>304</v>
      </c>
      <c r="G19" s="478" t="s">
        <v>8</v>
      </c>
      <c r="H19" s="485">
        <v>210</v>
      </c>
      <c r="I19" s="485">
        <v>10000</v>
      </c>
      <c r="J19" s="485">
        <v>48720000</v>
      </c>
      <c r="K19" s="484">
        <f t="shared" si="1"/>
        <v>7102040.8163265307</v>
      </c>
      <c r="L19" s="400">
        <v>0.03</v>
      </c>
      <c r="M19" s="620"/>
      <c r="N19" s="621"/>
      <c r="O19" s="621"/>
      <c r="P19" s="621"/>
    </row>
    <row r="20" spans="2:16" x14ac:dyDescent="0.2">
      <c r="B20" s="819">
        <v>42825</v>
      </c>
      <c r="C20" s="811" t="s">
        <v>317</v>
      </c>
      <c r="D20" s="822" t="s">
        <v>594</v>
      </c>
      <c r="E20" s="596" t="s">
        <v>238</v>
      </c>
      <c r="F20" s="596" t="s">
        <v>304</v>
      </c>
      <c r="G20" s="478" t="s">
        <v>3</v>
      </c>
      <c r="H20" s="485">
        <v>2160</v>
      </c>
      <c r="I20" s="485">
        <v>10000</v>
      </c>
      <c r="J20" s="485">
        <v>40000000</v>
      </c>
      <c r="K20" s="484">
        <f t="shared" si="1"/>
        <v>5830903.7900874633</v>
      </c>
      <c r="L20" s="400">
        <v>5.1999999999999998E-2</v>
      </c>
      <c r="M20" s="620"/>
      <c r="N20" s="621"/>
      <c r="O20" s="621"/>
      <c r="P20" s="621"/>
    </row>
    <row r="21" spans="2:16" x14ac:dyDescent="0.2">
      <c r="B21" s="821"/>
      <c r="C21" s="813"/>
      <c r="D21" s="824"/>
      <c r="E21" s="596" t="s">
        <v>245</v>
      </c>
      <c r="F21" s="596" t="s">
        <v>304</v>
      </c>
      <c r="G21" s="478" t="s">
        <v>3</v>
      </c>
      <c r="H21" s="485">
        <v>3240</v>
      </c>
      <c r="I21" s="485">
        <v>10000</v>
      </c>
      <c r="J21" s="485">
        <v>40000000</v>
      </c>
      <c r="K21" s="484">
        <f t="shared" si="1"/>
        <v>5830903.7900874633</v>
      </c>
      <c r="L21" s="400">
        <v>5.8000000000000003E-2</v>
      </c>
      <c r="M21" s="620"/>
      <c r="N21" s="621"/>
      <c r="O21" s="621"/>
      <c r="P21" s="621"/>
    </row>
    <row r="22" spans="2:16" x14ac:dyDescent="0.2">
      <c r="B22" s="635">
        <v>42842</v>
      </c>
      <c r="C22" s="633" t="s">
        <v>307</v>
      </c>
      <c r="D22" s="636" t="s">
        <v>595</v>
      </c>
      <c r="E22" s="596" t="s">
        <v>6</v>
      </c>
      <c r="F22" s="596" t="s">
        <v>304</v>
      </c>
      <c r="G22" s="478" t="s">
        <v>8</v>
      </c>
      <c r="H22" s="485">
        <v>360</v>
      </c>
      <c r="I22" s="485">
        <v>1000</v>
      </c>
      <c r="J22" s="485">
        <v>20000000</v>
      </c>
      <c r="K22" s="484">
        <f t="shared" si="1"/>
        <v>2915451.8950437317</v>
      </c>
      <c r="L22" s="400">
        <v>0.03</v>
      </c>
      <c r="M22" s="620"/>
      <c r="N22" s="621"/>
      <c r="O22" s="621"/>
      <c r="P22" s="621"/>
    </row>
    <row r="23" spans="2:16" x14ac:dyDescent="0.2">
      <c r="B23" s="635">
        <v>42842</v>
      </c>
      <c r="C23" s="633" t="s">
        <v>307</v>
      </c>
      <c r="D23" s="636" t="s">
        <v>596</v>
      </c>
      <c r="E23" s="596" t="s">
        <v>6</v>
      </c>
      <c r="F23" s="596" t="s">
        <v>304</v>
      </c>
      <c r="G23" s="478" t="s">
        <v>8</v>
      </c>
      <c r="H23" s="485">
        <v>270</v>
      </c>
      <c r="I23" s="485">
        <v>10000</v>
      </c>
      <c r="J23" s="485">
        <v>48720000</v>
      </c>
      <c r="K23" s="484">
        <f t="shared" si="1"/>
        <v>7102040.8163265307</v>
      </c>
      <c r="L23" s="400">
        <v>0.03</v>
      </c>
      <c r="M23" s="620"/>
      <c r="N23" s="621"/>
      <c r="O23" s="621"/>
      <c r="P23" s="621"/>
    </row>
    <row r="24" spans="2:16" x14ac:dyDescent="0.2">
      <c r="B24" s="629">
        <v>42846</v>
      </c>
      <c r="C24" s="629" t="s">
        <v>307</v>
      </c>
      <c r="D24" s="640" t="s">
        <v>597</v>
      </c>
      <c r="E24" s="596" t="s">
        <v>6</v>
      </c>
      <c r="F24" s="596" t="s">
        <v>306</v>
      </c>
      <c r="G24" s="478" t="s">
        <v>8</v>
      </c>
      <c r="H24" s="485">
        <v>180</v>
      </c>
      <c r="I24" s="485">
        <v>1000</v>
      </c>
      <c r="J24" s="485">
        <v>10000000</v>
      </c>
      <c r="K24" s="484">
        <f>+J24</f>
        <v>10000000</v>
      </c>
      <c r="L24" s="400">
        <v>0.02</v>
      </c>
      <c r="M24" s="620"/>
      <c r="N24" s="621"/>
      <c r="O24" s="621"/>
      <c r="P24" s="621"/>
    </row>
    <row r="25" spans="2:16" x14ac:dyDescent="0.2">
      <c r="B25" s="604">
        <v>42857</v>
      </c>
      <c r="C25" s="602" t="s">
        <v>307</v>
      </c>
      <c r="D25" s="567" t="s">
        <v>610</v>
      </c>
      <c r="E25" s="596" t="s">
        <v>6</v>
      </c>
      <c r="F25" s="596" t="s">
        <v>304</v>
      </c>
      <c r="G25" s="478" t="s">
        <v>8</v>
      </c>
      <c r="H25" s="485">
        <v>280</v>
      </c>
      <c r="I25" s="485">
        <v>10000</v>
      </c>
      <c r="J25" s="485">
        <v>48720000</v>
      </c>
      <c r="K25" s="484">
        <f t="shared" si="1"/>
        <v>7102040.8163265307</v>
      </c>
      <c r="L25" s="400">
        <v>0.03</v>
      </c>
      <c r="M25" s="620"/>
      <c r="N25" s="621"/>
      <c r="O25" s="621"/>
      <c r="P25" s="621"/>
    </row>
    <row r="26" spans="2:16" x14ac:dyDescent="0.2">
      <c r="B26" s="650">
        <v>42870</v>
      </c>
      <c r="C26" s="648" t="s">
        <v>307</v>
      </c>
      <c r="D26" s="567" t="s">
        <v>609</v>
      </c>
      <c r="E26" s="652" t="s">
        <v>6</v>
      </c>
      <c r="F26" s="652" t="s">
        <v>304</v>
      </c>
      <c r="G26" s="478" t="s">
        <v>8</v>
      </c>
      <c r="H26" s="485">
        <v>280</v>
      </c>
      <c r="I26" s="485">
        <v>10000</v>
      </c>
      <c r="J26" s="485">
        <v>48720000</v>
      </c>
      <c r="K26" s="484">
        <f t="shared" ref="K26" si="2">+J26/$L$3</f>
        <v>7102040.8163265307</v>
      </c>
      <c r="L26" s="400">
        <v>0.03</v>
      </c>
      <c r="M26" s="620"/>
      <c r="N26" s="621"/>
      <c r="O26" s="621"/>
      <c r="P26" s="621"/>
    </row>
    <row r="27" spans="2:16" x14ac:dyDescent="0.2">
      <c r="B27" s="634">
        <v>42881</v>
      </c>
      <c r="C27" s="632" t="s">
        <v>307</v>
      </c>
      <c r="D27" s="630" t="s">
        <v>601</v>
      </c>
      <c r="E27" s="596" t="s">
        <v>6</v>
      </c>
      <c r="F27" s="596" t="s">
        <v>306</v>
      </c>
      <c r="G27" s="478" t="s">
        <v>8</v>
      </c>
      <c r="H27" s="485">
        <v>180</v>
      </c>
      <c r="I27" s="485">
        <v>1000</v>
      </c>
      <c r="J27" s="485">
        <v>10000000</v>
      </c>
      <c r="K27" s="484">
        <f>+J27</f>
        <v>10000000</v>
      </c>
      <c r="L27" s="400">
        <v>0.02</v>
      </c>
      <c r="M27" s="620"/>
      <c r="N27" s="621"/>
      <c r="O27" s="621"/>
      <c r="P27" s="621"/>
    </row>
    <row r="28" spans="2:16" x14ac:dyDescent="0.2">
      <c r="B28" s="637">
        <v>42886</v>
      </c>
      <c r="C28" s="639" t="s">
        <v>307</v>
      </c>
      <c r="D28" s="638" t="s">
        <v>602</v>
      </c>
      <c r="E28" s="596" t="s">
        <v>6</v>
      </c>
      <c r="F28" s="596" t="s">
        <v>306</v>
      </c>
      <c r="G28" s="478" t="s">
        <v>8</v>
      </c>
      <c r="H28" s="485">
        <v>360</v>
      </c>
      <c r="I28" s="485">
        <v>1000</v>
      </c>
      <c r="J28" s="485">
        <v>2180000</v>
      </c>
      <c r="K28" s="485">
        <v>2180000</v>
      </c>
      <c r="L28" s="400">
        <v>0.02</v>
      </c>
      <c r="M28" s="620"/>
      <c r="N28" s="621"/>
      <c r="O28" s="621"/>
      <c r="P28" s="621"/>
    </row>
    <row r="29" spans="2:16" x14ac:dyDescent="0.2">
      <c r="B29" s="814">
        <v>42886</v>
      </c>
      <c r="C29" s="811" t="s">
        <v>303</v>
      </c>
      <c r="D29" s="803" t="s">
        <v>603</v>
      </c>
      <c r="E29" s="596" t="s">
        <v>238</v>
      </c>
      <c r="F29" s="596" t="s">
        <v>304</v>
      </c>
      <c r="G29" s="478" t="s">
        <v>279</v>
      </c>
      <c r="H29" s="485">
        <v>2520</v>
      </c>
      <c r="I29" s="485">
        <v>10000</v>
      </c>
      <c r="J29" s="485">
        <v>26000000</v>
      </c>
      <c r="K29" s="484">
        <f t="shared" ref="K29:K65" si="3">+J29/$L$3</f>
        <v>3790087.4635568513</v>
      </c>
      <c r="L29" s="400">
        <v>3.6999999999999998E-2</v>
      </c>
      <c r="M29" s="620"/>
      <c r="N29" s="621"/>
      <c r="O29" s="621"/>
      <c r="P29" s="621"/>
    </row>
    <row r="30" spans="2:16" x14ac:dyDescent="0.2">
      <c r="B30" s="815"/>
      <c r="C30" s="813"/>
      <c r="D30" s="805"/>
      <c r="E30" s="596" t="s">
        <v>245</v>
      </c>
      <c r="F30" s="596" t="s">
        <v>304</v>
      </c>
      <c r="G30" s="478" t="s">
        <v>279</v>
      </c>
      <c r="H30" s="528">
        <v>2880</v>
      </c>
      <c r="I30" s="528">
        <v>10000</v>
      </c>
      <c r="J30" s="485">
        <v>26000000</v>
      </c>
      <c r="K30" s="484">
        <f t="shared" si="3"/>
        <v>3790087.4635568513</v>
      </c>
      <c r="L30" s="400">
        <v>0.04</v>
      </c>
      <c r="M30" s="620"/>
      <c r="N30" s="621"/>
      <c r="O30" s="621"/>
      <c r="P30" s="621"/>
    </row>
    <row r="31" spans="2:16" x14ac:dyDescent="0.2">
      <c r="B31" s="649">
        <v>42891</v>
      </c>
      <c r="C31" s="647" t="s">
        <v>307</v>
      </c>
      <c r="D31" s="651" t="s">
        <v>608</v>
      </c>
      <c r="E31" s="652" t="s">
        <v>6</v>
      </c>
      <c r="F31" s="652" t="s">
        <v>304</v>
      </c>
      <c r="G31" s="478" t="s">
        <v>8</v>
      </c>
      <c r="H31" s="528">
        <v>270</v>
      </c>
      <c r="I31" s="528">
        <v>10000</v>
      </c>
      <c r="J31" s="485">
        <v>48720000</v>
      </c>
      <c r="K31" s="484">
        <f t="shared" ref="K31" si="4">+J31/$L$3</f>
        <v>7102040.8163265307</v>
      </c>
      <c r="L31" s="400">
        <v>0.03</v>
      </c>
      <c r="M31" s="620"/>
      <c r="N31" s="621"/>
      <c r="O31" s="621"/>
      <c r="P31" s="621"/>
    </row>
    <row r="32" spans="2:16" x14ac:dyDescent="0.2">
      <c r="B32" s="643">
        <v>42905</v>
      </c>
      <c r="C32" s="652" t="s">
        <v>303</v>
      </c>
      <c r="D32" s="644" t="s">
        <v>605</v>
      </c>
      <c r="E32" s="642" t="s">
        <v>6</v>
      </c>
      <c r="F32" s="642" t="s">
        <v>304</v>
      </c>
      <c r="G32" s="478" t="s">
        <v>86</v>
      </c>
      <c r="H32" s="528">
        <v>3600</v>
      </c>
      <c r="I32" s="528">
        <v>10000</v>
      </c>
      <c r="J32" s="485">
        <v>28000000</v>
      </c>
      <c r="K32" s="484">
        <f t="shared" si="3"/>
        <v>4081632.6530612241</v>
      </c>
      <c r="L32" s="400">
        <v>6.5000000000000002E-2</v>
      </c>
      <c r="M32" s="620"/>
      <c r="N32" s="621"/>
      <c r="O32" s="621"/>
      <c r="P32" s="621"/>
    </row>
    <row r="33" spans="2:16" ht="15.75" customHeight="1" x14ac:dyDescent="0.2">
      <c r="B33" s="819">
        <v>42916</v>
      </c>
      <c r="C33" s="825" t="s">
        <v>303</v>
      </c>
      <c r="D33" s="803" t="s">
        <v>606</v>
      </c>
      <c r="E33" s="596" t="s">
        <v>238</v>
      </c>
      <c r="F33" s="642" t="s">
        <v>304</v>
      </c>
      <c r="G33" s="478" t="s">
        <v>86</v>
      </c>
      <c r="H33" s="528">
        <v>1800</v>
      </c>
      <c r="I33" s="528">
        <v>10000</v>
      </c>
      <c r="J33" s="528">
        <v>45000000</v>
      </c>
      <c r="K33" s="484">
        <f t="shared" si="3"/>
        <v>6559766.763848396</v>
      </c>
      <c r="L33" s="400">
        <v>4.4999999999999998E-2</v>
      </c>
      <c r="M33" s="620"/>
      <c r="N33" s="621"/>
      <c r="O33" s="621"/>
      <c r="P33" s="621"/>
    </row>
    <row r="34" spans="2:16" x14ac:dyDescent="0.2">
      <c r="B34" s="820"/>
      <c r="C34" s="826"/>
      <c r="D34" s="804"/>
      <c r="E34" s="596" t="s">
        <v>245</v>
      </c>
      <c r="F34" s="642" t="s">
        <v>304</v>
      </c>
      <c r="G34" s="478" t="s">
        <v>86</v>
      </c>
      <c r="H34" s="528">
        <v>2880</v>
      </c>
      <c r="I34" s="528">
        <v>10000</v>
      </c>
      <c r="J34" s="528">
        <v>47100000</v>
      </c>
      <c r="K34" s="484">
        <f t="shared" si="3"/>
        <v>6865889.212827988</v>
      </c>
      <c r="L34" s="400">
        <v>0.05</v>
      </c>
      <c r="M34" s="620"/>
      <c r="N34" s="621"/>
      <c r="O34" s="621"/>
      <c r="P34" s="621"/>
    </row>
    <row r="35" spans="2:16" x14ac:dyDescent="0.2">
      <c r="B35" s="820"/>
      <c r="C35" s="826"/>
      <c r="D35" s="804"/>
      <c r="E35" s="596" t="s">
        <v>247</v>
      </c>
      <c r="F35" s="642" t="s">
        <v>304</v>
      </c>
      <c r="G35" s="478" t="s">
        <v>86</v>
      </c>
      <c r="H35" s="528">
        <v>3600</v>
      </c>
      <c r="I35" s="528">
        <v>10000</v>
      </c>
      <c r="J35" s="528">
        <v>47100000</v>
      </c>
      <c r="K35" s="484">
        <f t="shared" si="3"/>
        <v>6865889.212827988</v>
      </c>
      <c r="L35" s="400">
        <v>5.7500000000000002E-2</v>
      </c>
      <c r="M35" s="620"/>
      <c r="N35" s="621"/>
      <c r="O35" s="621"/>
      <c r="P35" s="621"/>
    </row>
    <row r="36" spans="2:16" x14ac:dyDescent="0.2">
      <c r="B36" s="645">
        <v>42916</v>
      </c>
      <c r="C36" s="652" t="s">
        <v>303</v>
      </c>
      <c r="D36" s="644" t="s">
        <v>607</v>
      </c>
      <c r="E36" s="596" t="s">
        <v>6</v>
      </c>
      <c r="F36" s="596" t="s">
        <v>304</v>
      </c>
      <c r="G36" s="478" t="s">
        <v>4</v>
      </c>
      <c r="H36" s="528">
        <v>180</v>
      </c>
      <c r="I36" s="528">
        <v>9000</v>
      </c>
      <c r="J36" s="528">
        <v>173304000</v>
      </c>
      <c r="K36" s="529">
        <f t="shared" si="3"/>
        <v>25262973.760932945</v>
      </c>
      <c r="L36" s="400">
        <v>0.04</v>
      </c>
      <c r="M36" s="620"/>
      <c r="N36" s="621"/>
      <c r="O36" s="621"/>
      <c r="P36" s="621"/>
    </row>
    <row r="37" spans="2:16" x14ac:dyDescent="0.2">
      <c r="B37" s="819">
        <v>42992</v>
      </c>
      <c r="C37" s="811" t="s">
        <v>590</v>
      </c>
      <c r="D37" s="803" t="s">
        <v>612</v>
      </c>
      <c r="E37" s="596" t="s">
        <v>238</v>
      </c>
      <c r="F37" s="596" t="s">
        <v>304</v>
      </c>
      <c r="G37" s="478" t="s">
        <v>57</v>
      </c>
      <c r="H37" s="528">
        <v>1097</v>
      </c>
      <c r="I37" s="528">
        <v>1000</v>
      </c>
      <c r="J37" s="528">
        <v>50000000</v>
      </c>
      <c r="K37" s="529">
        <f t="shared" si="3"/>
        <v>7288629.7376093287</v>
      </c>
      <c r="L37" s="400">
        <v>0.05</v>
      </c>
      <c r="M37" s="620"/>
      <c r="N37" s="621"/>
      <c r="O37" s="621"/>
      <c r="P37" s="621"/>
    </row>
    <row r="38" spans="2:16" x14ac:dyDescent="0.2">
      <c r="B38" s="820"/>
      <c r="C38" s="812"/>
      <c r="D38" s="804"/>
      <c r="E38" s="596" t="s">
        <v>245</v>
      </c>
      <c r="F38" s="596" t="s">
        <v>304</v>
      </c>
      <c r="G38" s="478" t="s">
        <v>57</v>
      </c>
      <c r="H38" s="528">
        <v>1462</v>
      </c>
      <c r="I38" s="528">
        <v>1000</v>
      </c>
      <c r="J38" s="528">
        <v>50000000</v>
      </c>
      <c r="K38" s="529">
        <f t="shared" si="3"/>
        <v>7288629.7376093287</v>
      </c>
      <c r="L38" s="400">
        <v>5.2499999999999998E-2</v>
      </c>
      <c r="M38" s="620"/>
      <c r="N38" s="621"/>
      <c r="O38" s="621"/>
      <c r="P38" s="621"/>
    </row>
    <row r="39" spans="2:16" x14ac:dyDescent="0.2">
      <c r="B39" s="820"/>
      <c r="C39" s="812"/>
      <c r="D39" s="804"/>
      <c r="E39" s="596" t="s">
        <v>247</v>
      </c>
      <c r="F39" s="596" t="s">
        <v>304</v>
      </c>
      <c r="G39" s="478" t="s">
        <v>57</v>
      </c>
      <c r="H39" s="528">
        <v>1827</v>
      </c>
      <c r="I39" s="528">
        <v>1000</v>
      </c>
      <c r="J39" s="528">
        <v>50000000</v>
      </c>
      <c r="K39" s="529">
        <f t="shared" si="3"/>
        <v>7288629.7376093287</v>
      </c>
      <c r="L39" s="400">
        <v>5.5E-2</v>
      </c>
      <c r="M39" s="620"/>
      <c r="N39" s="621"/>
      <c r="O39" s="621"/>
      <c r="P39" s="621"/>
    </row>
    <row r="40" spans="2:16" x14ac:dyDescent="0.2">
      <c r="B40" s="814">
        <v>42996</v>
      </c>
      <c r="C40" s="811" t="s">
        <v>590</v>
      </c>
      <c r="D40" s="803" t="s">
        <v>613</v>
      </c>
      <c r="E40" s="652" t="s">
        <v>238</v>
      </c>
      <c r="F40" s="652" t="s">
        <v>304</v>
      </c>
      <c r="G40" s="478" t="s">
        <v>8</v>
      </c>
      <c r="H40" s="528">
        <v>355</v>
      </c>
      <c r="I40" s="528">
        <v>5000</v>
      </c>
      <c r="J40" s="528">
        <v>22000000</v>
      </c>
      <c r="K40" s="529">
        <f t="shared" si="3"/>
        <v>3206997.084548105</v>
      </c>
      <c r="L40" s="400">
        <v>4.1000000000000002E-2</v>
      </c>
      <c r="M40" s="620"/>
      <c r="N40" s="621"/>
      <c r="O40" s="621"/>
      <c r="P40" s="621"/>
    </row>
    <row r="41" spans="2:16" x14ac:dyDescent="0.2">
      <c r="B41" s="818"/>
      <c r="C41" s="812"/>
      <c r="D41" s="804"/>
      <c r="E41" s="652" t="s">
        <v>245</v>
      </c>
      <c r="F41" s="652" t="s">
        <v>304</v>
      </c>
      <c r="G41" s="478" t="s">
        <v>57</v>
      </c>
      <c r="H41" s="528">
        <v>751</v>
      </c>
      <c r="I41" s="528">
        <v>5000</v>
      </c>
      <c r="J41" s="528">
        <v>22000000</v>
      </c>
      <c r="K41" s="529">
        <f t="shared" si="3"/>
        <v>3206997.084548105</v>
      </c>
      <c r="L41" s="400">
        <v>4.2999999999999997E-2</v>
      </c>
      <c r="M41" s="620"/>
      <c r="N41" s="621"/>
      <c r="O41" s="621"/>
      <c r="P41" s="621"/>
    </row>
    <row r="42" spans="2:16" x14ac:dyDescent="0.2">
      <c r="B42" s="818"/>
      <c r="C42" s="812"/>
      <c r="D42" s="804"/>
      <c r="E42" s="652" t="s">
        <v>247</v>
      </c>
      <c r="F42" s="652" t="s">
        <v>304</v>
      </c>
      <c r="G42" s="478" t="s">
        <v>57</v>
      </c>
      <c r="H42" s="528">
        <v>1117</v>
      </c>
      <c r="I42" s="528">
        <v>5000</v>
      </c>
      <c r="J42" s="528">
        <v>33000000</v>
      </c>
      <c r="K42" s="529">
        <f t="shared" si="3"/>
        <v>4810495.6268221568</v>
      </c>
      <c r="L42" s="400">
        <v>4.7E-2</v>
      </c>
      <c r="M42" s="620"/>
      <c r="N42" s="621"/>
      <c r="O42" s="621"/>
      <c r="P42" s="621"/>
    </row>
    <row r="43" spans="2:16" x14ac:dyDescent="0.2">
      <c r="B43" s="818"/>
      <c r="C43" s="812"/>
      <c r="D43" s="804"/>
      <c r="E43" s="652" t="s">
        <v>251</v>
      </c>
      <c r="F43" s="652" t="s">
        <v>304</v>
      </c>
      <c r="G43" s="478" t="s">
        <v>57</v>
      </c>
      <c r="H43" s="528">
        <v>1482</v>
      </c>
      <c r="I43" s="528">
        <v>5000</v>
      </c>
      <c r="J43" s="528">
        <v>33000000</v>
      </c>
      <c r="K43" s="529">
        <f t="shared" si="3"/>
        <v>4810495.6268221568</v>
      </c>
      <c r="L43" s="400">
        <v>5.2999999999999999E-2</v>
      </c>
      <c r="M43" s="620"/>
      <c r="N43" s="621"/>
      <c r="O43" s="621"/>
      <c r="P43" s="621"/>
    </row>
    <row r="44" spans="2:16" x14ac:dyDescent="0.2">
      <c r="B44" s="712">
        <v>42999</v>
      </c>
      <c r="C44" s="802" t="s">
        <v>317</v>
      </c>
      <c r="D44" s="702" t="s">
        <v>626</v>
      </c>
      <c r="E44" s="664" t="s">
        <v>238</v>
      </c>
      <c r="F44" s="664" t="s">
        <v>306</v>
      </c>
      <c r="G44" s="478" t="s">
        <v>47</v>
      </c>
      <c r="H44" s="528">
        <v>1440</v>
      </c>
      <c r="I44" s="528">
        <v>1000</v>
      </c>
      <c r="J44" s="528">
        <v>6800000</v>
      </c>
      <c r="K44" s="529">
        <f>+J44</f>
        <v>6800000</v>
      </c>
      <c r="L44" s="400">
        <v>1.0999999999999999E-2</v>
      </c>
      <c r="M44" s="620"/>
      <c r="N44" s="621"/>
      <c r="O44" s="621"/>
      <c r="P44" s="621"/>
    </row>
    <row r="45" spans="2:16" x14ac:dyDescent="0.2">
      <c r="B45" s="712"/>
      <c r="C45" s="802"/>
      <c r="D45" s="702"/>
      <c r="E45" s="664" t="s">
        <v>245</v>
      </c>
      <c r="F45" s="664" t="s">
        <v>306</v>
      </c>
      <c r="G45" s="478" t="s">
        <v>47</v>
      </c>
      <c r="H45" s="528">
        <v>1800</v>
      </c>
      <c r="I45" s="528">
        <v>1000</v>
      </c>
      <c r="J45" s="528">
        <v>3100000</v>
      </c>
      <c r="K45" s="529">
        <f t="shared" ref="K45:K47" si="5">+J45</f>
        <v>3100000</v>
      </c>
      <c r="L45" s="400">
        <v>1.2999999999999999E-2</v>
      </c>
      <c r="M45" s="620"/>
      <c r="N45" s="621"/>
      <c r="O45" s="621"/>
      <c r="P45" s="621"/>
    </row>
    <row r="46" spans="2:16" x14ac:dyDescent="0.2">
      <c r="B46" s="712"/>
      <c r="C46" s="802"/>
      <c r="D46" s="702"/>
      <c r="E46" s="664" t="s">
        <v>247</v>
      </c>
      <c r="F46" s="664" t="s">
        <v>306</v>
      </c>
      <c r="G46" s="478" t="s">
        <v>47</v>
      </c>
      <c r="H46" s="528">
        <v>2160</v>
      </c>
      <c r="I46" s="528">
        <v>1000</v>
      </c>
      <c r="J46" s="528">
        <v>7500000</v>
      </c>
      <c r="K46" s="529">
        <f t="shared" si="5"/>
        <v>7500000</v>
      </c>
      <c r="L46" s="400">
        <v>1.7000000000000001E-2</v>
      </c>
      <c r="M46" s="620"/>
      <c r="N46" s="621"/>
      <c r="O46" s="621"/>
      <c r="P46" s="621"/>
    </row>
    <row r="47" spans="2:16" x14ac:dyDescent="0.2">
      <c r="B47" s="712"/>
      <c r="C47" s="802"/>
      <c r="D47" s="702"/>
      <c r="E47" s="664" t="s">
        <v>251</v>
      </c>
      <c r="F47" s="664" t="s">
        <v>306</v>
      </c>
      <c r="G47" s="478" t="s">
        <v>47</v>
      </c>
      <c r="H47" s="528">
        <v>2520</v>
      </c>
      <c r="I47" s="528">
        <v>1000</v>
      </c>
      <c r="J47" s="528">
        <v>7500000</v>
      </c>
      <c r="K47" s="529">
        <f t="shared" si="5"/>
        <v>7500000</v>
      </c>
      <c r="L47" s="400">
        <v>0.02</v>
      </c>
      <c r="M47" s="620"/>
      <c r="N47" s="621"/>
      <c r="O47" s="621"/>
      <c r="P47" s="621"/>
    </row>
    <row r="48" spans="2:16" x14ac:dyDescent="0.2">
      <c r="B48" s="814">
        <v>43005</v>
      </c>
      <c r="C48" s="811" t="s">
        <v>303</v>
      </c>
      <c r="D48" s="803" t="s">
        <v>614</v>
      </c>
      <c r="E48" s="596" t="s">
        <v>238</v>
      </c>
      <c r="F48" s="596" t="s">
        <v>306</v>
      </c>
      <c r="G48" s="478" t="s">
        <v>3</v>
      </c>
      <c r="H48" s="528">
        <v>1080</v>
      </c>
      <c r="I48" s="528">
        <v>1000</v>
      </c>
      <c r="J48" s="528">
        <v>4400000</v>
      </c>
      <c r="K48" s="529">
        <f>+J48</f>
        <v>4400000</v>
      </c>
      <c r="L48" s="400">
        <v>3.1E-2</v>
      </c>
      <c r="M48" s="620"/>
      <c r="N48" s="621"/>
      <c r="O48" s="621"/>
      <c r="P48" s="621"/>
    </row>
    <row r="49" spans="2:16" x14ac:dyDescent="0.2">
      <c r="B49" s="818"/>
      <c r="C49" s="812"/>
      <c r="D49" s="804"/>
      <c r="E49" s="652" t="s">
        <v>245</v>
      </c>
      <c r="F49" s="652" t="s">
        <v>306</v>
      </c>
      <c r="G49" s="478" t="s">
        <v>3</v>
      </c>
      <c r="H49" s="528">
        <v>1440</v>
      </c>
      <c r="I49" s="528">
        <v>1000</v>
      </c>
      <c r="J49" s="528">
        <v>2900000</v>
      </c>
      <c r="K49" s="529">
        <f t="shared" ref="K49:K50" si="6">+J49</f>
        <v>2900000</v>
      </c>
      <c r="L49" s="400">
        <v>3.3500000000000002E-2</v>
      </c>
      <c r="M49" s="620"/>
      <c r="N49" s="621"/>
      <c r="O49" s="621"/>
      <c r="P49" s="621"/>
    </row>
    <row r="50" spans="2:16" x14ac:dyDescent="0.2">
      <c r="B50" s="818"/>
      <c r="C50" s="812"/>
      <c r="D50" s="804"/>
      <c r="E50" s="596" t="s">
        <v>247</v>
      </c>
      <c r="F50" s="596" t="s">
        <v>306</v>
      </c>
      <c r="G50" s="478" t="s">
        <v>3</v>
      </c>
      <c r="H50" s="528">
        <v>1800</v>
      </c>
      <c r="I50" s="528">
        <v>1000</v>
      </c>
      <c r="J50" s="528">
        <v>2900000</v>
      </c>
      <c r="K50" s="529">
        <f t="shared" si="6"/>
        <v>2900000</v>
      </c>
      <c r="L50" s="400">
        <v>3.5999999999999997E-2</v>
      </c>
      <c r="M50" s="620"/>
      <c r="N50" s="621"/>
      <c r="O50" s="621"/>
      <c r="P50" s="621"/>
    </row>
    <row r="51" spans="2:16" x14ac:dyDescent="0.2">
      <c r="B51" s="603">
        <v>43007</v>
      </c>
      <c r="C51" s="600" t="s">
        <v>303</v>
      </c>
      <c r="D51" s="597" t="s">
        <v>615</v>
      </c>
      <c r="E51" s="596" t="s">
        <v>6</v>
      </c>
      <c r="F51" s="596" t="s">
        <v>304</v>
      </c>
      <c r="G51" s="478" t="s">
        <v>86</v>
      </c>
      <c r="H51" s="528">
        <v>2520</v>
      </c>
      <c r="I51" s="528">
        <v>10000</v>
      </c>
      <c r="J51" s="528">
        <v>15500000</v>
      </c>
      <c r="K51" s="529">
        <f t="shared" si="3"/>
        <v>2259475.218658892</v>
      </c>
      <c r="L51" s="400">
        <v>0.06</v>
      </c>
      <c r="M51" s="620"/>
      <c r="N51" s="621"/>
      <c r="O51" s="621"/>
      <c r="P51" s="621"/>
    </row>
    <row r="52" spans="2:16" x14ac:dyDescent="0.2">
      <c r="B52" s="712">
        <v>43018</v>
      </c>
      <c r="C52" s="802" t="s">
        <v>303</v>
      </c>
      <c r="D52" s="702" t="s">
        <v>616</v>
      </c>
      <c r="E52" s="596" t="s">
        <v>238</v>
      </c>
      <c r="F52" s="596" t="s">
        <v>304</v>
      </c>
      <c r="G52" s="478" t="s">
        <v>619</v>
      </c>
      <c r="H52" s="528">
        <v>1800</v>
      </c>
      <c r="I52" s="528">
        <v>10000</v>
      </c>
      <c r="J52" s="528">
        <v>210000000</v>
      </c>
      <c r="K52" s="529">
        <f t="shared" si="3"/>
        <v>30612244.897959184</v>
      </c>
      <c r="L52" s="400">
        <v>4.2999999999999997E-2</v>
      </c>
      <c r="M52" s="620"/>
      <c r="N52" s="621"/>
      <c r="O52" s="621"/>
      <c r="P52" s="621"/>
    </row>
    <row r="53" spans="2:16" x14ac:dyDescent="0.2">
      <c r="B53" s="712"/>
      <c r="C53" s="802"/>
      <c r="D53" s="702"/>
      <c r="E53" s="652" t="s">
        <v>245</v>
      </c>
      <c r="F53" s="652" t="s">
        <v>304</v>
      </c>
      <c r="G53" s="478" t="s">
        <v>619</v>
      </c>
      <c r="H53" s="528">
        <v>2520</v>
      </c>
      <c r="I53" s="528">
        <v>10000</v>
      </c>
      <c r="J53" s="528">
        <v>245000000</v>
      </c>
      <c r="K53" s="529">
        <f t="shared" si="3"/>
        <v>35714285.714285709</v>
      </c>
      <c r="L53" s="400">
        <v>4.7E-2</v>
      </c>
      <c r="M53" s="620"/>
      <c r="N53" s="621"/>
      <c r="O53" s="621"/>
      <c r="P53" s="621"/>
    </row>
    <row r="54" spans="2:16" x14ac:dyDescent="0.2">
      <c r="B54" s="712"/>
      <c r="C54" s="802"/>
      <c r="D54" s="702"/>
      <c r="E54" s="596" t="s">
        <v>247</v>
      </c>
      <c r="F54" s="596" t="s">
        <v>304</v>
      </c>
      <c r="G54" s="478" t="s">
        <v>619</v>
      </c>
      <c r="H54" s="528">
        <v>3240</v>
      </c>
      <c r="I54" s="528">
        <v>10000</v>
      </c>
      <c r="J54" s="528">
        <v>105000000</v>
      </c>
      <c r="K54" s="529">
        <f t="shared" si="3"/>
        <v>15306122.448979592</v>
      </c>
      <c r="L54" s="400">
        <v>5.2999999999999999E-2</v>
      </c>
      <c r="M54" s="620"/>
      <c r="N54" s="621"/>
      <c r="O54" s="621"/>
      <c r="P54" s="621"/>
    </row>
    <row r="55" spans="2:16" x14ac:dyDescent="0.2">
      <c r="B55" s="654">
        <v>43033</v>
      </c>
      <c r="C55" s="646" t="s">
        <v>303</v>
      </c>
      <c r="D55" s="653" t="s">
        <v>618</v>
      </c>
      <c r="E55" s="596" t="s">
        <v>6</v>
      </c>
      <c r="F55" s="596" t="s">
        <v>306</v>
      </c>
      <c r="G55" s="478" t="s">
        <v>86</v>
      </c>
      <c r="H55" s="528">
        <v>1080</v>
      </c>
      <c r="I55" s="528">
        <v>1000</v>
      </c>
      <c r="J55" s="528">
        <v>5000000</v>
      </c>
      <c r="K55" s="529">
        <f>+J55</f>
        <v>5000000</v>
      </c>
      <c r="L55" s="400">
        <v>0.03</v>
      </c>
      <c r="M55" s="620"/>
      <c r="N55" s="621"/>
      <c r="O55" s="621"/>
      <c r="P55" s="621"/>
    </row>
    <row r="56" spans="2:16" x14ac:dyDescent="0.2">
      <c r="B56" s="819">
        <v>43039</v>
      </c>
      <c r="C56" s="811" t="s">
        <v>303</v>
      </c>
      <c r="D56" s="822" t="s">
        <v>620</v>
      </c>
      <c r="E56" s="596" t="s">
        <v>238</v>
      </c>
      <c r="F56" s="596" t="s">
        <v>304</v>
      </c>
      <c r="G56" s="478" t="s">
        <v>3</v>
      </c>
      <c r="H56" s="528">
        <v>2180</v>
      </c>
      <c r="I56" s="528">
        <v>10000</v>
      </c>
      <c r="J56" s="528">
        <v>238000000</v>
      </c>
      <c r="K56" s="529">
        <f t="shared" si="3"/>
        <v>34693877.551020406</v>
      </c>
      <c r="L56" s="400">
        <v>4.8000000000000001E-2</v>
      </c>
      <c r="M56" s="620"/>
      <c r="N56" s="621"/>
      <c r="O56" s="621"/>
      <c r="P56" s="621"/>
    </row>
    <row r="57" spans="2:16" x14ac:dyDescent="0.2">
      <c r="B57" s="821"/>
      <c r="C57" s="813"/>
      <c r="D57" s="824"/>
      <c r="E57" s="596" t="s">
        <v>245</v>
      </c>
      <c r="F57" s="596" t="s">
        <v>304</v>
      </c>
      <c r="G57" s="478" t="s">
        <v>3</v>
      </c>
      <c r="H57" s="528">
        <v>4360</v>
      </c>
      <c r="I57" s="528">
        <v>10000</v>
      </c>
      <c r="J57" s="528">
        <v>252000000</v>
      </c>
      <c r="K57" s="529">
        <f t="shared" si="3"/>
        <v>36734693.877551019</v>
      </c>
      <c r="L57" s="400">
        <v>5.7000000000000002E-2</v>
      </c>
      <c r="M57" s="620"/>
      <c r="N57" s="621"/>
      <c r="O57" s="621"/>
      <c r="P57" s="621"/>
    </row>
    <row r="58" spans="2:16" x14ac:dyDescent="0.2">
      <c r="B58" s="676">
        <v>43069</v>
      </c>
      <c r="C58" s="670" t="s">
        <v>317</v>
      </c>
      <c r="D58" s="679" t="s">
        <v>628</v>
      </c>
      <c r="E58" s="664" t="s">
        <v>6</v>
      </c>
      <c r="F58" s="664" t="s">
        <v>304</v>
      </c>
      <c r="G58" s="478" t="s">
        <v>4</v>
      </c>
      <c r="H58" s="528">
        <v>2340</v>
      </c>
      <c r="I58" s="528">
        <v>10000</v>
      </c>
      <c r="J58" s="528">
        <v>70000000</v>
      </c>
      <c r="K58" s="529">
        <f t="shared" si="3"/>
        <v>10204081.632653061</v>
      </c>
      <c r="L58" s="400">
        <v>0.06</v>
      </c>
      <c r="M58" s="620"/>
      <c r="N58" s="621"/>
      <c r="O58" s="621"/>
      <c r="P58" s="621"/>
    </row>
    <row r="59" spans="2:16" x14ac:dyDescent="0.2">
      <c r="B59" s="819">
        <v>43080</v>
      </c>
      <c r="C59" s="811" t="s">
        <v>305</v>
      </c>
      <c r="D59" s="822" t="s">
        <v>623</v>
      </c>
      <c r="E59" s="596" t="s">
        <v>238</v>
      </c>
      <c r="F59" s="596" t="s">
        <v>304</v>
      </c>
      <c r="G59" s="478" t="s">
        <v>8</v>
      </c>
      <c r="H59" s="528">
        <v>341</v>
      </c>
      <c r="I59" s="528">
        <v>5000</v>
      </c>
      <c r="J59" s="528">
        <v>32000000</v>
      </c>
      <c r="K59" s="529">
        <f t="shared" si="3"/>
        <v>4664723.0320699709</v>
      </c>
      <c r="L59" s="400">
        <v>4.1000000000000002E-2</v>
      </c>
      <c r="M59" s="620"/>
      <c r="N59" s="621"/>
      <c r="O59" s="621"/>
      <c r="P59" s="621"/>
    </row>
    <row r="60" spans="2:16" x14ac:dyDescent="0.2">
      <c r="B60" s="820"/>
      <c r="C60" s="812"/>
      <c r="D60" s="823"/>
      <c r="E60" s="596" t="s">
        <v>245</v>
      </c>
      <c r="F60" s="596" t="s">
        <v>304</v>
      </c>
      <c r="G60" s="478" t="s">
        <v>57</v>
      </c>
      <c r="H60" s="528">
        <v>737</v>
      </c>
      <c r="I60" s="528">
        <v>5000</v>
      </c>
      <c r="J60" s="528">
        <v>32000000</v>
      </c>
      <c r="K60" s="529">
        <f t="shared" si="3"/>
        <v>4664723.0320699709</v>
      </c>
      <c r="L60" s="400">
        <v>4.2999999999999997E-2</v>
      </c>
      <c r="M60" s="620"/>
      <c r="N60" s="621"/>
      <c r="O60" s="621"/>
      <c r="P60" s="621"/>
    </row>
    <row r="61" spans="2:16" x14ac:dyDescent="0.2">
      <c r="B61" s="820"/>
      <c r="C61" s="812"/>
      <c r="D61" s="823"/>
      <c r="E61" s="596" t="s">
        <v>247</v>
      </c>
      <c r="F61" s="596" t="s">
        <v>304</v>
      </c>
      <c r="G61" s="478" t="s">
        <v>57</v>
      </c>
      <c r="H61" s="528">
        <v>1103</v>
      </c>
      <c r="I61" s="528">
        <v>5000</v>
      </c>
      <c r="J61" s="528">
        <v>48000000</v>
      </c>
      <c r="K61" s="529">
        <f t="shared" si="3"/>
        <v>6997084.5481049558</v>
      </c>
      <c r="L61" s="400">
        <v>4.7E-2</v>
      </c>
      <c r="M61" s="620"/>
      <c r="N61" s="621"/>
      <c r="O61" s="621"/>
      <c r="P61" s="621"/>
    </row>
    <row r="62" spans="2:16" x14ac:dyDescent="0.2">
      <c r="B62" s="821"/>
      <c r="C62" s="813"/>
      <c r="D62" s="824"/>
      <c r="E62" s="596" t="s">
        <v>251</v>
      </c>
      <c r="F62" s="596" t="s">
        <v>304</v>
      </c>
      <c r="G62" s="478" t="s">
        <v>57</v>
      </c>
      <c r="H62" s="528">
        <v>1468</v>
      </c>
      <c r="I62" s="528">
        <v>5000</v>
      </c>
      <c r="J62" s="528">
        <v>48000000</v>
      </c>
      <c r="K62" s="529">
        <f t="shared" si="3"/>
        <v>6997084.5481049558</v>
      </c>
      <c r="L62" s="400">
        <v>5.2999999999999999E-2</v>
      </c>
      <c r="M62" s="620"/>
      <c r="N62" s="621"/>
      <c r="O62" s="621"/>
      <c r="P62" s="621"/>
    </row>
    <row r="63" spans="2:16" x14ac:dyDescent="0.2">
      <c r="B63" s="819">
        <v>43091</v>
      </c>
      <c r="C63" s="811" t="s">
        <v>303</v>
      </c>
      <c r="D63" s="822" t="s">
        <v>622</v>
      </c>
      <c r="E63" s="596" t="s">
        <v>238</v>
      </c>
      <c r="F63" s="596" t="s">
        <v>304</v>
      </c>
      <c r="G63" s="478" t="s">
        <v>50</v>
      </c>
      <c r="H63" s="528">
        <v>1800</v>
      </c>
      <c r="I63" s="528">
        <v>10000</v>
      </c>
      <c r="J63" s="528">
        <v>55000000</v>
      </c>
      <c r="K63" s="529">
        <f t="shared" si="3"/>
        <v>8017492.7113702623</v>
      </c>
      <c r="L63" s="400">
        <v>4.7500000000000001E-2</v>
      </c>
      <c r="M63" s="620"/>
      <c r="N63" s="621"/>
      <c r="O63" s="621"/>
      <c r="P63" s="621"/>
    </row>
    <row r="64" spans="2:16" x14ac:dyDescent="0.2">
      <c r="B64" s="820"/>
      <c r="C64" s="812"/>
      <c r="D64" s="823"/>
      <c r="E64" s="596" t="s">
        <v>245</v>
      </c>
      <c r="F64" s="596" t="s">
        <v>304</v>
      </c>
      <c r="G64" s="478" t="s">
        <v>50</v>
      </c>
      <c r="H64" s="528">
        <v>2700</v>
      </c>
      <c r="I64" s="528">
        <v>10000</v>
      </c>
      <c r="J64" s="528">
        <v>55000000</v>
      </c>
      <c r="K64" s="529">
        <f t="shared" si="3"/>
        <v>8017492.7113702623</v>
      </c>
      <c r="L64" s="400">
        <v>5.3999999999999999E-2</v>
      </c>
      <c r="M64" s="620"/>
      <c r="N64" s="621"/>
      <c r="O64" s="621"/>
      <c r="P64" s="621"/>
    </row>
    <row r="65" spans="2:16" ht="13.5" thickBot="1" x14ac:dyDescent="0.25">
      <c r="B65" s="821"/>
      <c r="C65" s="813"/>
      <c r="D65" s="824"/>
      <c r="E65" s="596" t="s">
        <v>247</v>
      </c>
      <c r="F65" s="596" t="s">
        <v>304</v>
      </c>
      <c r="G65" s="478" t="s">
        <v>50</v>
      </c>
      <c r="H65" s="528">
        <v>3600</v>
      </c>
      <c r="I65" s="528">
        <v>10000</v>
      </c>
      <c r="J65" s="528">
        <v>57000000</v>
      </c>
      <c r="K65" s="529">
        <f t="shared" si="3"/>
        <v>8309037.9008746352</v>
      </c>
      <c r="L65" s="400">
        <v>0.06</v>
      </c>
      <c r="M65" s="620"/>
      <c r="N65" s="621"/>
      <c r="O65" s="621"/>
      <c r="P65" s="621"/>
    </row>
    <row r="66" spans="2:16" ht="13.5" thickBot="1" x14ac:dyDescent="0.25">
      <c r="B66" s="411"/>
      <c r="C66" s="412"/>
      <c r="D66" s="413" t="s">
        <v>581</v>
      </c>
      <c r="E66" s="412"/>
      <c r="F66" s="412"/>
      <c r="G66" s="412"/>
      <c r="H66" s="486"/>
      <c r="I66" s="486"/>
      <c r="J66" s="486"/>
      <c r="K66" s="612">
        <f>SUM(K6:K65)</f>
        <v>521238892.12827981</v>
      </c>
      <c r="L66" s="416"/>
      <c r="M66" s="620"/>
      <c r="N66" s="621"/>
      <c r="O66" s="621"/>
      <c r="P66" s="621"/>
    </row>
    <row r="67" spans="2:16" x14ac:dyDescent="0.2">
      <c r="B67" s="417"/>
      <c r="C67" s="418"/>
      <c r="D67" s="419"/>
      <c r="E67" s="418"/>
      <c r="F67" s="418"/>
      <c r="G67" s="420"/>
      <c r="H67" s="488"/>
      <c r="I67" s="488"/>
      <c r="J67" s="488"/>
      <c r="K67" s="488"/>
      <c r="L67" s="488"/>
      <c r="M67" s="397"/>
    </row>
    <row r="68" spans="2:16" x14ac:dyDescent="0.2">
      <c r="B68" s="829" t="s">
        <v>329</v>
      </c>
      <c r="C68" s="830"/>
      <c r="D68" s="831"/>
      <c r="E68" s="418"/>
      <c r="F68" s="420"/>
      <c r="G68" s="420"/>
      <c r="H68" s="488"/>
      <c r="I68" s="488"/>
      <c r="J68" s="488"/>
      <c r="K68" s="488"/>
      <c r="L68" s="488"/>
      <c r="M68" s="422"/>
    </row>
    <row r="69" spans="2:16" x14ac:dyDescent="0.2">
      <c r="E69" s="418"/>
      <c r="F69" s="420"/>
      <c r="G69" s="420"/>
      <c r="H69" s="488"/>
      <c r="I69" s="488"/>
      <c r="J69" s="488"/>
      <c r="K69" s="488"/>
      <c r="L69" s="488"/>
      <c r="M69" s="424"/>
    </row>
    <row r="70" spans="2:16" x14ac:dyDescent="0.2">
      <c r="C70" s="420"/>
      <c r="E70" s="418"/>
      <c r="F70" s="420"/>
      <c r="G70" s="420"/>
      <c r="H70" s="489"/>
      <c r="I70" s="489"/>
      <c r="J70" s="489"/>
      <c r="K70" s="489"/>
      <c r="L70" s="489"/>
      <c r="M70" s="424"/>
    </row>
    <row r="71" spans="2:16" x14ac:dyDescent="0.2">
      <c r="B71" s="417"/>
      <c r="C71" s="420"/>
      <c r="D71" s="419"/>
      <c r="E71" s="418"/>
      <c r="F71" s="420"/>
      <c r="G71" s="420"/>
      <c r="H71" s="489"/>
      <c r="I71" s="489"/>
      <c r="J71" s="489"/>
      <c r="K71" s="489"/>
      <c r="L71" s="489"/>
      <c r="M71" s="426"/>
    </row>
    <row r="72" spans="2:16" ht="17.25" customHeight="1" x14ac:dyDescent="0.2">
      <c r="B72" s="800" t="s">
        <v>389</v>
      </c>
      <c r="C72" s="801"/>
      <c r="D72" s="801"/>
      <c r="E72" s="801"/>
      <c r="F72" s="801"/>
      <c r="G72" s="801"/>
      <c r="H72" s="801"/>
      <c r="I72" s="801"/>
      <c r="J72" s="801"/>
      <c r="K72" s="832"/>
      <c r="L72" s="594"/>
      <c r="M72" s="595"/>
    </row>
    <row r="73" spans="2:16" ht="41.25" customHeight="1" x14ac:dyDescent="0.2">
      <c r="B73" s="428" t="s">
        <v>13</v>
      </c>
      <c r="C73" s="428" t="s">
        <v>15</v>
      </c>
      <c r="D73" s="428" t="s">
        <v>385</v>
      </c>
      <c r="E73" s="428" t="s">
        <v>5</v>
      </c>
      <c r="F73" s="428" t="s">
        <v>302</v>
      </c>
      <c r="G73" s="428" t="s">
        <v>2</v>
      </c>
      <c r="H73" s="490" t="s">
        <v>386</v>
      </c>
      <c r="I73" s="490" t="s">
        <v>17</v>
      </c>
      <c r="J73" s="490" t="s">
        <v>18</v>
      </c>
      <c r="K73" s="490" t="s">
        <v>388</v>
      </c>
      <c r="L73" s="430" t="s">
        <v>177</v>
      </c>
      <c r="M73" s="430" t="s">
        <v>178</v>
      </c>
    </row>
    <row r="74" spans="2:16" ht="25.5" x14ac:dyDescent="0.2">
      <c r="B74" s="591">
        <v>42744</v>
      </c>
      <c r="C74" s="596" t="s">
        <v>345</v>
      </c>
      <c r="D74" s="592" t="s">
        <v>577</v>
      </c>
      <c r="E74" s="596" t="s">
        <v>6</v>
      </c>
      <c r="F74" s="596" t="s">
        <v>304</v>
      </c>
      <c r="G74" s="596" t="s">
        <v>279</v>
      </c>
      <c r="H74" s="491"/>
      <c r="I74" s="491">
        <v>2857</v>
      </c>
      <c r="J74" s="491">
        <v>2857000</v>
      </c>
      <c r="K74" s="491">
        <f>+J74/$L$3</f>
        <v>416472.30320699705</v>
      </c>
      <c r="L74" s="433"/>
      <c r="M74" s="433"/>
    </row>
    <row r="75" spans="2:16" x14ac:dyDescent="0.2">
      <c r="B75" s="814">
        <v>42746</v>
      </c>
      <c r="C75" s="811" t="s">
        <v>352</v>
      </c>
      <c r="D75" s="822" t="s">
        <v>578</v>
      </c>
      <c r="E75" s="596" t="s">
        <v>238</v>
      </c>
      <c r="F75" s="596" t="s">
        <v>304</v>
      </c>
      <c r="G75" s="478" t="s">
        <v>86</v>
      </c>
      <c r="H75" s="491">
        <v>2880</v>
      </c>
      <c r="I75" s="484">
        <v>1000</v>
      </c>
      <c r="J75" s="484">
        <v>21000000</v>
      </c>
      <c r="K75" s="491">
        <f t="shared" ref="K75:K77" si="7">+J75/$L$3</f>
        <v>3061224.4897959181</v>
      </c>
      <c r="L75" s="552"/>
      <c r="M75" s="433"/>
    </row>
    <row r="76" spans="2:16" x14ac:dyDescent="0.2">
      <c r="B76" s="815"/>
      <c r="C76" s="813"/>
      <c r="D76" s="824"/>
      <c r="E76" s="596" t="s">
        <v>245</v>
      </c>
      <c r="F76" s="596" t="s">
        <v>304</v>
      </c>
      <c r="G76" s="605" t="s">
        <v>50</v>
      </c>
      <c r="H76" s="542">
        <v>2880</v>
      </c>
      <c r="I76" s="492">
        <v>1000</v>
      </c>
      <c r="J76" s="492">
        <v>279000000</v>
      </c>
      <c r="K76" s="491">
        <f t="shared" si="7"/>
        <v>40670553.935860053</v>
      </c>
      <c r="L76" s="437"/>
      <c r="M76" s="437"/>
    </row>
    <row r="77" spans="2:16" ht="13.5" thickBot="1" x14ac:dyDescent="0.25">
      <c r="B77" s="625">
        <v>42832</v>
      </c>
      <c r="C77" s="626" t="s">
        <v>352</v>
      </c>
      <c r="D77" s="624" t="s">
        <v>598</v>
      </c>
      <c r="E77" s="600" t="s">
        <v>6</v>
      </c>
      <c r="F77" s="600" t="s">
        <v>304</v>
      </c>
      <c r="G77" s="605" t="s">
        <v>599</v>
      </c>
      <c r="H77" s="542">
        <v>7200</v>
      </c>
      <c r="I77" s="492">
        <v>200000</v>
      </c>
      <c r="J77" s="492">
        <v>1750000000</v>
      </c>
      <c r="K77" s="491">
        <f t="shared" si="7"/>
        <v>255102040.81632653</v>
      </c>
      <c r="L77" s="437"/>
      <c r="M77" s="437"/>
    </row>
    <row r="78" spans="2:16" ht="13.5" thickBot="1" x14ac:dyDescent="0.25">
      <c r="B78" s="411"/>
      <c r="C78" s="412"/>
      <c r="D78" s="413" t="s">
        <v>582</v>
      </c>
      <c r="E78" s="412"/>
      <c r="F78" s="412"/>
      <c r="G78" s="412"/>
      <c r="H78" s="493"/>
      <c r="I78" s="493"/>
      <c r="J78" s="493"/>
      <c r="K78" s="494">
        <f>SUM(K74:K77)</f>
        <v>299250291.5451895</v>
      </c>
      <c r="L78" s="436"/>
      <c r="M78" s="440"/>
    </row>
    <row r="79" spans="2:16" ht="13.5" thickBot="1" x14ac:dyDescent="0.25">
      <c r="B79" s="417"/>
      <c r="C79" s="420"/>
      <c r="D79" s="438"/>
      <c r="E79" s="418"/>
      <c r="F79" s="420"/>
      <c r="G79" s="420"/>
      <c r="H79" s="489"/>
      <c r="I79" s="489"/>
      <c r="J79" s="580" t="s">
        <v>552</v>
      </c>
      <c r="K79" s="581">
        <f>K78+K66</f>
        <v>820489183.67346931</v>
      </c>
      <c r="L79" s="426"/>
      <c r="M79" s="424"/>
    </row>
    <row r="80" spans="2:16" x14ac:dyDescent="0.2">
      <c r="B80" s="417"/>
      <c r="C80" s="420"/>
      <c r="D80" s="438"/>
      <c r="E80" s="418"/>
      <c r="F80" s="420"/>
      <c r="G80" s="420"/>
      <c r="H80" s="489"/>
      <c r="I80" s="489"/>
      <c r="J80" s="489"/>
      <c r="K80" s="495"/>
      <c r="L80" s="426"/>
      <c r="M80" s="424"/>
    </row>
    <row r="81" spans="2:13" x14ac:dyDescent="0.2">
      <c r="B81" s="417"/>
      <c r="C81" s="420"/>
      <c r="D81" s="438"/>
      <c r="E81" s="418"/>
      <c r="F81" s="420"/>
      <c r="G81" s="420"/>
      <c r="H81" s="489"/>
      <c r="I81" s="489"/>
      <c r="J81" s="489"/>
      <c r="K81" s="495"/>
      <c r="L81" s="426"/>
      <c r="M81" s="424"/>
    </row>
    <row r="82" spans="2:13" x14ac:dyDescent="0.2">
      <c r="B82" s="417"/>
      <c r="C82" s="420"/>
      <c r="D82" s="419"/>
      <c r="E82" s="418"/>
      <c r="F82" s="420"/>
      <c r="G82" s="420"/>
      <c r="H82" s="489"/>
      <c r="I82" s="489"/>
      <c r="J82" s="489"/>
      <c r="K82" s="489"/>
      <c r="L82" s="489"/>
      <c r="M82" s="426"/>
    </row>
    <row r="83" spans="2:13" x14ac:dyDescent="0.2">
      <c r="B83" s="388"/>
      <c r="C83" s="389"/>
      <c r="D83" s="388"/>
      <c r="E83" s="388"/>
      <c r="F83" s="389"/>
      <c r="G83" s="388"/>
      <c r="H83" s="482"/>
      <c r="I83" s="482"/>
      <c r="J83" s="482"/>
      <c r="K83" s="482"/>
      <c r="L83" s="482"/>
      <c r="M83" s="388"/>
    </row>
    <row r="84" spans="2:13" x14ac:dyDescent="0.2">
      <c r="B84" s="388"/>
      <c r="C84" s="389"/>
      <c r="D84" s="388"/>
      <c r="E84" s="388"/>
      <c r="F84" s="389"/>
      <c r="G84" s="388"/>
      <c r="H84" s="482"/>
      <c r="I84" s="482"/>
      <c r="J84" s="482"/>
      <c r="K84" s="482"/>
      <c r="L84" s="482"/>
      <c r="M84" s="388"/>
    </row>
    <row r="85" spans="2:13" ht="12" customHeight="1" x14ac:dyDescent="0.2">
      <c r="B85" s="800" t="s">
        <v>390</v>
      </c>
      <c r="C85" s="801"/>
      <c r="D85" s="801"/>
      <c r="E85" s="801"/>
      <c r="F85" s="801"/>
      <c r="G85" s="801"/>
      <c r="H85" s="801"/>
      <c r="I85" s="801"/>
      <c r="J85" s="801"/>
      <c r="K85" s="801"/>
      <c r="L85" s="594"/>
      <c r="M85" s="388"/>
    </row>
    <row r="86" spans="2:13" ht="27.75" customHeight="1" x14ac:dyDescent="0.2">
      <c r="B86" s="430" t="s">
        <v>294</v>
      </c>
      <c r="C86" s="430" t="str">
        <f>C5</f>
        <v>Instrumento</v>
      </c>
      <c r="D86" s="428" t="s">
        <v>385</v>
      </c>
      <c r="E86" s="430" t="s">
        <v>156</v>
      </c>
      <c r="F86" s="430" t="s">
        <v>332</v>
      </c>
      <c r="G86" s="430" t="s">
        <v>0</v>
      </c>
      <c r="H86" s="483" t="s">
        <v>386</v>
      </c>
      <c r="I86" s="496" t="s">
        <v>379</v>
      </c>
      <c r="J86" s="599" t="s">
        <v>425</v>
      </c>
      <c r="K86" s="430" t="s">
        <v>333</v>
      </c>
      <c r="L86" s="442"/>
      <c r="M86" s="1"/>
    </row>
    <row r="87" spans="2:13" x14ac:dyDescent="0.2">
      <c r="B87" s="591">
        <v>42745</v>
      </c>
      <c r="C87" s="596" t="s">
        <v>303</v>
      </c>
      <c r="D87" s="88" t="s">
        <v>574</v>
      </c>
      <c r="E87" s="596" t="s">
        <v>297</v>
      </c>
      <c r="F87" s="596" t="s">
        <v>334</v>
      </c>
      <c r="G87" s="478" t="s">
        <v>306</v>
      </c>
      <c r="H87" s="485">
        <v>180</v>
      </c>
      <c r="I87" s="484">
        <v>100000000</v>
      </c>
      <c r="J87" s="497">
        <f>+I87</f>
        <v>100000000</v>
      </c>
      <c r="K87" s="537"/>
      <c r="L87" s="410"/>
      <c r="M87" s="1"/>
    </row>
    <row r="88" spans="2:13" x14ac:dyDescent="0.2">
      <c r="B88" s="591">
        <v>42773</v>
      </c>
      <c r="C88" s="596" t="s">
        <v>303</v>
      </c>
      <c r="D88" s="88" t="s">
        <v>579</v>
      </c>
      <c r="E88" s="596" t="s">
        <v>525</v>
      </c>
      <c r="F88" s="596" t="s">
        <v>334</v>
      </c>
      <c r="G88" s="478" t="s">
        <v>306</v>
      </c>
      <c r="H88" s="485">
        <v>1080</v>
      </c>
      <c r="I88" s="484">
        <v>50000000</v>
      </c>
      <c r="J88" s="497">
        <f>+I88</f>
        <v>50000000</v>
      </c>
      <c r="K88" s="537"/>
      <c r="L88" s="444"/>
      <c r="M88" s="1"/>
    </row>
    <row r="89" spans="2:13" x14ac:dyDescent="0.2">
      <c r="B89" s="591">
        <v>42801</v>
      </c>
      <c r="C89" s="596" t="s">
        <v>307</v>
      </c>
      <c r="D89" s="631" t="s">
        <v>586</v>
      </c>
      <c r="E89" s="596" t="s">
        <v>525</v>
      </c>
      <c r="F89" s="596" t="s">
        <v>334</v>
      </c>
      <c r="G89" s="478" t="s">
        <v>306</v>
      </c>
      <c r="H89" s="485">
        <v>720</v>
      </c>
      <c r="I89" s="484">
        <v>10000000</v>
      </c>
      <c r="J89" s="497">
        <f>+I89</f>
        <v>10000000</v>
      </c>
      <c r="K89" s="537"/>
      <c r="L89" s="444"/>
      <c r="M89" s="1"/>
    </row>
    <row r="90" spans="2:13" x14ac:dyDescent="0.2">
      <c r="B90" s="591">
        <v>42810</v>
      </c>
      <c r="C90" s="596" t="s">
        <v>303</v>
      </c>
      <c r="D90" s="88" t="s">
        <v>588</v>
      </c>
      <c r="E90" s="596" t="s">
        <v>525</v>
      </c>
      <c r="F90" s="596" t="s">
        <v>334</v>
      </c>
      <c r="G90" s="478" t="s">
        <v>304</v>
      </c>
      <c r="H90" s="485">
        <v>1080</v>
      </c>
      <c r="I90" s="485">
        <v>417600000</v>
      </c>
      <c r="J90" s="497">
        <f>+I90/$L$3</f>
        <v>60874635.568513118</v>
      </c>
      <c r="K90" s="537"/>
      <c r="L90" s="444"/>
      <c r="M90" s="1"/>
    </row>
    <row r="91" spans="2:13" x14ac:dyDescent="0.2">
      <c r="B91" s="591">
        <v>42821</v>
      </c>
      <c r="C91" s="596" t="s">
        <v>307</v>
      </c>
      <c r="D91" s="88" t="s">
        <v>589</v>
      </c>
      <c r="E91" s="596" t="s">
        <v>310</v>
      </c>
      <c r="F91" s="596" t="s">
        <v>334</v>
      </c>
      <c r="G91" s="478" t="s">
        <v>306</v>
      </c>
      <c r="H91" s="485" t="s">
        <v>279</v>
      </c>
      <c r="I91" s="497">
        <v>500000</v>
      </c>
      <c r="J91" s="497">
        <f>+I91</f>
        <v>500000</v>
      </c>
      <c r="K91" s="537"/>
      <c r="L91" s="444"/>
      <c r="M91" s="1"/>
    </row>
    <row r="92" spans="2:13" x14ac:dyDescent="0.2">
      <c r="B92" s="627">
        <v>42877</v>
      </c>
      <c r="C92" s="628" t="s">
        <v>303</v>
      </c>
      <c r="D92" s="88" t="s">
        <v>600</v>
      </c>
      <c r="E92" s="628" t="s">
        <v>296</v>
      </c>
      <c r="F92" s="628" t="s">
        <v>334</v>
      </c>
      <c r="G92" s="478" t="s">
        <v>306</v>
      </c>
      <c r="H92" s="485">
        <v>180</v>
      </c>
      <c r="I92" s="485">
        <v>110000000</v>
      </c>
      <c r="J92" s="497">
        <f>+I92</f>
        <v>110000000</v>
      </c>
      <c r="K92" s="410"/>
      <c r="L92" s="444"/>
      <c r="M92" s="1"/>
    </row>
    <row r="93" spans="2:13" x14ac:dyDescent="0.2">
      <c r="B93" s="641">
        <v>42905</v>
      </c>
      <c r="C93" s="642" t="s">
        <v>303</v>
      </c>
      <c r="D93" s="88" t="s">
        <v>604</v>
      </c>
      <c r="E93" s="642" t="s">
        <v>310</v>
      </c>
      <c r="F93" s="642" t="s">
        <v>334</v>
      </c>
      <c r="G93" s="478" t="s">
        <v>306</v>
      </c>
      <c r="H93" s="485">
        <v>1080</v>
      </c>
      <c r="I93" s="485">
        <v>35000000</v>
      </c>
      <c r="J93" s="497">
        <f>+I93</f>
        <v>35000000</v>
      </c>
      <c r="K93" s="410"/>
      <c r="L93" s="444"/>
      <c r="M93" s="1"/>
    </row>
    <row r="94" spans="2:13" x14ac:dyDescent="0.2">
      <c r="B94" s="641">
        <v>42972</v>
      </c>
      <c r="C94" s="642" t="s">
        <v>303</v>
      </c>
      <c r="D94" s="88" t="s">
        <v>611</v>
      </c>
      <c r="E94" s="642" t="s">
        <v>308</v>
      </c>
      <c r="F94" s="642" t="s">
        <v>334</v>
      </c>
      <c r="G94" s="478" t="s">
        <v>304</v>
      </c>
      <c r="H94" s="485">
        <v>1080</v>
      </c>
      <c r="I94" s="485">
        <v>140000000</v>
      </c>
      <c r="J94" s="497">
        <f>+I94/$L$3</f>
        <v>20408163.265306123</v>
      </c>
      <c r="K94" s="410"/>
      <c r="L94" s="444"/>
      <c r="M94" s="1"/>
    </row>
    <row r="95" spans="2:13" x14ac:dyDescent="0.2">
      <c r="B95" s="655">
        <v>43007</v>
      </c>
      <c r="C95" s="656" t="s">
        <v>303</v>
      </c>
      <c r="D95" s="88" t="s">
        <v>617</v>
      </c>
      <c r="E95" s="656" t="s">
        <v>308</v>
      </c>
      <c r="F95" s="656" t="s">
        <v>334</v>
      </c>
      <c r="G95" s="478" t="s">
        <v>306</v>
      </c>
      <c r="H95" s="485">
        <v>1080</v>
      </c>
      <c r="I95" s="485">
        <v>50000000</v>
      </c>
      <c r="J95" s="497">
        <f>+I95</f>
        <v>50000000</v>
      </c>
      <c r="K95" s="410"/>
      <c r="L95" s="444"/>
      <c r="M95" s="1"/>
    </row>
    <row r="96" spans="2:13" x14ac:dyDescent="0.2">
      <c r="B96" s="591">
        <v>43039</v>
      </c>
      <c r="C96" s="596" t="s">
        <v>307</v>
      </c>
      <c r="D96" s="88" t="s">
        <v>621</v>
      </c>
      <c r="E96" s="596" t="s">
        <v>308</v>
      </c>
      <c r="F96" s="596"/>
      <c r="G96" s="478" t="s">
        <v>304</v>
      </c>
      <c r="H96" s="485">
        <v>720</v>
      </c>
      <c r="I96" s="485">
        <v>140000000</v>
      </c>
      <c r="J96" s="497">
        <f>+I96/$L$3</f>
        <v>20408163.265306123</v>
      </c>
      <c r="K96" s="410"/>
      <c r="L96" s="444"/>
      <c r="M96" s="1"/>
    </row>
    <row r="97" spans="2:16" x14ac:dyDescent="0.2">
      <c r="B97" s="657">
        <v>43062</v>
      </c>
      <c r="C97" s="664" t="s">
        <v>317</v>
      </c>
      <c r="D97" s="88" t="s">
        <v>627</v>
      </c>
      <c r="E97" s="664" t="s">
        <v>313</v>
      </c>
      <c r="F97" s="664"/>
      <c r="G97" s="478" t="s">
        <v>304</v>
      </c>
      <c r="H97" s="485">
        <v>1080</v>
      </c>
      <c r="I97" s="485">
        <v>210000000</v>
      </c>
      <c r="J97" s="497">
        <f>+I97/$L$3</f>
        <v>30612244.897959184</v>
      </c>
      <c r="K97" s="410"/>
      <c r="L97" s="444"/>
      <c r="M97" s="1"/>
    </row>
    <row r="98" spans="2:16" x14ac:dyDescent="0.2">
      <c r="B98" s="657">
        <v>43098</v>
      </c>
      <c r="C98" s="664" t="s">
        <v>307</v>
      </c>
      <c r="D98" s="88" t="s">
        <v>629</v>
      </c>
      <c r="E98" s="664" t="s">
        <v>308</v>
      </c>
      <c r="F98" s="664"/>
      <c r="G98" s="478" t="s">
        <v>306</v>
      </c>
      <c r="H98" s="485">
        <v>720</v>
      </c>
      <c r="I98" s="485">
        <v>30000000</v>
      </c>
      <c r="J98" s="484">
        <f>+I98</f>
        <v>30000000</v>
      </c>
      <c r="K98" s="410"/>
      <c r="L98" s="444"/>
      <c r="M98" s="1"/>
    </row>
    <row r="99" spans="2:16" ht="13.5" thickBot="1" x14ac:dyDescent="0.25">
      <c r="B99" s="458"/>
      <c r="C99" s="459"/>
      <c r="D99" s="460" t="s">
        <v>424</v>
      </c>
      <c r="E99" s="459"/>
      <c r="F99" s="459"/>
      <c r="G99" s="459"/>
      <c r="H99" s="828"/>
      <c r="I99" s="828"/>
      <c r="J99" s="683">
        <f>SUM(J87:J98)</f>
        <v>517803206.99708456</v>
      </c>
      <c r="K99" s="459"/>
      <c r="L99" s="461"/>
      <c r="M99" s="1"/>
    </row>
    <row r="100" spans="2:16" x14ac:dyDescent="0.2">
      <c r="B100" s="1"/>
      <c r="C100" s="1"/>
      <c r="D100" s="1"/>
      <c r="E100" s="1"/>
      <c r="F100" s="1"/>
      <c r="G100" s="1"/>
      <c r="H100" s="1"/>
      <c r="I100" s="1"/>
      <c r="L100" s="1"/>
      <c r="M100" s="1"/>
    </row>
    <row r="101" spans="2:16" s="1" customFormat="1" x14ac:dyDescent="0.2"/>
    <row r="102" spans="2:16" s="1" customFormat="1" x14ac:dyDescent="0.2"/>
    <row r="103" spans="2:16" s="1" customFormat="1" x14ac:dyDescent="0.2"/>
    <row r="104" spans="2:16" s="1" customFormat="1" x14ac:dyDescent="0.2">
      <c r="C104" s="800" t="s">
        <v>391</v>
      </c>
      <c r="D104" s="801"/>
      <c r="E104" s="801"/>
      <c r="F104" s="801"/>
      <c r="G104" s="801"/>
      <c r="H104" s="801"/>
      <c r="I104" s="801"/>
      <c r="J104" s="801"/>
    </row>
    <row r="105" spans="2:16" ht="21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P105" s="453"/>
    </row>
    <row r="106" spans="2:16" x14ac:dyDescent="0.2">
      <c r="C106" s="796" t="s">
        <v>342</v>
      </c>
      <c r="D106" s="797"/>
      <c r="E106" s="798"/>
      <c r="F106" s="389"/>
      <c r="H106" s="796" t="s">
        <v>356</v>
      </c>
      <c r="I106" s="797"/>
      <c r="J106" s="798"/>
      <c r="K106" s="482"/>
      <c r="L106" s="482"/>
      <c r="M106" s="388"/>
    </row>
    <row r="107" spans="2:16" ht="11.25" customHeight="1" x14ac:dyDescent="0.2">
      <c r="C107" s="593" t="s">
        <v>343</v>
      </c>
      <c r="D107" s="795" t="s">
        <v>344</v>
      </c>
      <c r="E107" s="795"/>
      <c r="F107" s="389"/>
      <c r="H107" s="593" t="s">
        <v>343</v>
      </c>
      <c r="I107" s="795" t="s">
        <v>344</v>
      </c>
      <c r="J107" s="795"/>
      <c r="K107" s="482"/>
      <c r="L107" s="482"/>
      <c r="M107" s="388"/>
    </row>
    <row r="108" spans="2:16" x14ac:dyDescent="0.2">
      <c r="C108" s="596" t="s">
        <v>345</v>
      </c>
      <c r="D108" s="702" t="s">
        <v>346</v>
      </c>
      <c r="E108" s="702"/>
      <c r="F108" s="389"/>
      <c r="H108" s="478" t="s">
        <v>308</v>
      </c>
      <c r="I108" s="702" t="s">
        <v>357</v>
      </c>
      <c r="J108" s="702"/>
      <c r="K108" s="482"/>
      <c r="L108" s="482"/>
      <c r="M108" s="388"/>
    </row>
    <row r="109" spans="2:16" x14ac:dyDescent="0.2">
      <c r="C109" s="596" t="s">
        <v>303</v>
      </c>
      <c r="D109" s="702" t="s">
        <v>347</v>
      </c>
      <c r="E109" s="702"/>
      <c r="F109" s="389"/>
      <c r="H109" s="478" t="s">
        <v>310</v>
      </c>
      <c r="I109" s="702" t="s">
        <v>358</v>
      </c>
      <c r="J109" s="702"/>
      <c r="K109" s="482"/>
      <c r="L109" s="482"/>
      <c r="M109" s="388"/>
    </row>
    <row r="110" spans="2:16" x14ac:dyDescent="0.2">
      <c r="C110" s="478" t="s">
        <v>369</v>
      </c>
      <c r="D110" s="702" t="s">
        <v>348</v>
      </c>
      <c r="E110" s="702"/>
      <c r="F110" s="389"/>
      <c r="H110" s="596" t="s">
        <v>309</v>
      </c>
      <c r="I110" s="702" t="s">
        <v>565</v>
      </c>
      <c r="J110" s="702"/>
      <c r="K110" s="482"/>
      <c r="L110" s="482"/>
      <c r="M110" s="388"/>
    </row>
    <row r="111" spans="2:16" x14ac:dyDescent="0.2">
      <c r="C111" s="478" t="s">
        <v>317</v>
      </c>
      <c r="D111" s="702" t="s">
        <v>349</v>
      </c>
      <c r="E111" s="702"/>
      <c r="F111" s="389"/>
      <c r="H111" s="478" t="s">
        <v>311</v>
      </c>
      <c r="I111" s="702" t="s">
        <v>360</v>
      </c>
      <c r="J111" s="702"/>
      <c r="K111" s="482"/>
      <c r="L111" s="482"/>
      <c r="M111" s="388"/>
    </row>
    <row r="112" spans="2:16" x14ac:dyDescent="0.2">
      <c r="C112" s="478" t="s">
        <v>563</v>
      </c>
      <c r="D112" s="702" t="s">
        <v>567</v>
      </c>
      <c r="E112" s="702"/>
      <c r="F112" s="389"/>
      <c r="H112" s="596" t="s">
        <v>313</v>
      </c>
      <c r="I112" s="702" t="s">
        <v>566</v>
      </c>
      <c r="J112" s="702"/>
      <c r="K112" s="482"/>
      <c r="L112" s="482"/>
      <c r="M112" s="388"/>
    </row>
    <row r="113" spans="2:16" x14ac:dyDescent="0.2">
      <c r="C113" s="478" t="s">
        <v>307</v>
      </c>
      <c r="D113" s="702" t="s">
        <v>350</v>
      </c>
      <c r="E113" s="702"/>
      <c r="F113" s="389"/>
      <c r="H113" s="478" t="s">
        <v>296</v>
      </c>
      <c r="I113" s="702" t="s">
        <v>362</v>
      </c>
      <c r="J113" s="702"/>
      <c r="K113" s="482"/>
      <c r="L113" s="482"/>
      <c r="M113" s="388"/>
    </row>
    <row r="114" spans="2:16" x14ac:dyDescent="0.2">
      <c r="C114" s="596" t="s">
        <v>305</v>
      </c>
      <c r="D114" s="838" t="s">
        <v>351</v>
      </c>
      <c r="E114" s="839"/>
      <c r="F114" s="389"/>
      <c r="H114" s="478" t="s">
        <v>301</v>
      </c>
      <c r="I114" s="702" t="s">
        <v>363</v>
      </c>
      <c r="J114" s="702"/>
      <c r="K114" s="482"/>
      <c r="L114" s="482"/>
      <c r="M114" s="388"/>
    </row>
    <row r="115" spans="2:16" x14ac:dyDescent="0.2">
      <c r="C115" s="596" t="s">
        <v>352</v>
      </c>
      <c r="D115" s="838" t="s">
        <v>353</v>
      </c>
      <c r="E115" s="839"/>
      <c r="F115" s="389"/>
      <c r="H115" s="478" t="s">
        <v>314</v>
      </c>
      <c r="I115" s="702" t="s">
        <v>364</v>
      </c>
      <c r="J115" s="702"/>
      <c r="K115" s="482"/>
      <c r="L115" s="482"/>
      <c r="M115" s="388"/>
    </row>
    <row r="116" spans="2:16" x14ac:dyDescent="0.2">
      <c r="C116" s="478" t="s">
        <v>330</v>
      </c>
      <c r="D116" s="838" t="s">
        <v>354</v>
      </c>
      <c r="E116" s="839"/>
      <c r="F116" s="389"/>
      <c r="H116" s="478" t="s">
        <v>297</v>
      </c>
      <c r="I116" s="702" t="s">
        <v>76</v>
      </c>
      <c r="J116" s="702"/>
      <c r="K116" s="482"/>
      <c r="L116" s="482"/>
      <c r="M116" s="388"/>
    </row>
    <row r="117" spans="2:16" x14ac:dyDescent="0.2">
      <c r="B117" s="388"/>
      <c r="C117" s="478" t="s">
        <v>331</v>
      </c>
      <c r="D117" s="838" t="s">
        <v>355</v>
      </c>
      <c r="E117" s="839"/>
      <c r="F117" s="389"/>
      <c r="G117" s="388"/>
      <c r="H117" s="478" t="s">
        <v>568</v>
      </c>
      <c r="I117" s="702" t="s">
        <v>569</v>
      </c>
      <c r="J117" s="702"/>
      <c r="K117" s="482"/>
      <c r="L117" s="482"/>
      <c r="M117" s="388"/>
    </row>
    <row r="118" spans="2:16" x14ac:dyDescent="0.2">
      <c r="C118" s="391"/>
      <c r="F118" s="389"/>
      <c r="G118" s="388"/>
      <c r="H118" s="482"/>
      <c r="I118" s="482"/>
      <c r="J118" s="482"/>
      <c r="K118" s="482"/>
      <c r="L118" s="482"/>
      <c r="M118" s="388"/>
    </row>
    <row r="119" spans="2:16" x14ac:dyDescent="0.2">
      <c r="C119" s="391"/>
      <c r="F119" s="796" t="s">
        <v>366</v>
      </c>
      <c r="G119" s="797"/>
      <c r="H119" s="798"/>
      <c r="I119" s="482"/>
      <c r="J119" s="482"/>
      <c r="K119" s="482"/>
      <c r="L119" s="482"/>
      <c r="M119" s="388"/>
    </row>
    <row r="120" spans="2:16" ht="11.25" customHeight="1" x14ac:dyDescent="0.2">
      <c r="C120" s="391"/>
      <c r="F120" s="593" t="s">
        <v>343</v>
      </c>
      <c r="G120" s="795" t="s">
        <v>344</v>
      </c>
      <c r="H120" s="795"/>
      <c r="I120" s="482"/>
      <c r="J120" s="482"/>
      <c r="K120" s="482"/>
      <c r="L120" s="482"/>
      <c r="M120" s="388"/>
    </row>
    <row r="121" spans="2:16" x14ac:dyDescent="0.2">
      <c r="C121" s="391"/>
      <c r="F121" s="596" t="s">
        <v>304</v>
      </c>
      <c r="G121" s="702" t="s">
        <v>367</v>
      </c>
      <c r="H121" s="702"/>
      <c r="I121" s="482"/>
      <c r="J121" s="482"/>
      <c r="K121" s="482"/>
      <c r="L121" s="482"/>
      <c r="M121" s="388"/>
    </row>
    <row r="122" spans="2:16" x14ac:dyDescent="0.2">
      <c r="C122" s="391"/>
      <c r="F122" s="596" t="s">
        <v>306</v>
      </c>
      <c r="G122" s="702" t="s">
        <v>368</v>
      </c>
      <c r="H122" s="702"/>
      <c r="I122" s="482"/>
      <c r="J122" s="482"/>
      <c r="K122" s="482"/>
      <c r="L122" s="482"/>
      <c r="M122" s="388"/>
    </row>
    <row r="123" spans="2:16" x14ac:dyDescent="0.2">
      <c r="C123" s="391"/>
      <c r="F123" s="389"/>
      <c r="G123" s="388"/>
      <c r="H123" s="482"/>
      <c r="I123" s="482"/>
      <c r="J123" s="482"/>
      <c r="K123" s="482"/>
      <c r="L123" s="482"/>
      <c r="M123" s="388"/>
      <c r="N123" s="1"/>
      <c r="O123" s="1"/>
      <c r="P123" s="1"/>
    </row>
    <row r="124" spans="2:16" x14ac:dyDescent="0.2">
      <c r="C124" s="391"/>
      <c r="F124" s="389"/>
      <c r="G124" s="388"/>
      <c r="H124" s="482"/>
      <c r="I124" s="482"/>
      <c r="J124" s="482"/>
      <c r="K124" s="482"/>
      <c r="L124" s="482"/>
      <c r="M124" s="388"/>
      <c r="N124" s="1"/>
      <c r="O124" s="1"/>
      <c r="P124" s="1"/>
    </row>
    <row r="125" spans="2:16" x14ac:dyDescent="0.2">
      <c r="C125" s="391"/>
      <c r="F125" s="389"/>
      <c r="G125" s="388"/>
      <c r="H125" s="482"/>
      <c r="I125" s="482"/>
      <c r="J125" s="482"/>
      <c r="K125" s="482"/>
      <c r="L125" s="482"/>
      <c r="M125" s="388"/>
      <c r="N125" s="1"/>
      <c r="O125" s="1"/>
      <c r="P125" s="1"/>
    </row>
    <row r="126" spans="2:16" x14ac:dyDescent="0.2">
      <c r="C126" s="391"/>
      <c r="F126" s="389"/>
      <c r="G126" s="388"/>
      <c r="H126" s="482"/>
      <c r="I126" s="482"/>
      <c r="J126" s="482"/>
      <c r="K126" s="482"/>
      <c r="L126" s="482"/>
      <c r="M126" s="388"/>
      <c r="N126" s="1"/>
      <c r="O126" s="1"/>
      <c r="P126" s="1"/>
    </row>
    <row r="127" spans="2:16" x14ac:dyDescent="0.2">
      <c r="C127" s="391"/>
      <c r="F127" s="389"/>
      <c r="G127" s="388"/>
      <c r="H127" s="482"/>
      <c r="I127" s="482"/>
      <c r="J127" s="482"/>
      <c r="K127" s="482"/>
      <c r="L127" s="482"/>
      <c r="M127" s="388"/>
      <c r="N127" s="1"/>
      <c r="O127" s="1"/>
      <c r="P127" s="1"/>
    </row>
    <row r="128" spans="2:16" x14ac:dyDescent="0.2">
      <c r="C128" s="391"/>
      <c r="F128" s="389"/>
      <c r="G128" s="388"/>
      <c r="H128" s="482"/>
      <c r="I128" s="482"/>
      <c r="J128" s="482"/>
      <c r="K128" s="482"/>
      <c r="L128" s="482"/>
      <c r="M128" s="388"/>
    </row>
    <row r="129" spans="2:13" x14ac:dyDescent="0.2">
      <c r="C129" s="389"/>
      <c r="E129" s="388"/>
      <c r="F129" s="389"/>
      <c r="G129" s="388"/>
      <c r="H129" s="482"/>
      <c r="I129" s="482"/>
      <c r="J129" s="482"/>
      <c r="K129" s="482"/>
      <c r="L129" s="482"/>
      <c r="M129" s="388"/>
    </row>
    <row r="130" spans="2:13" x14ac:dyDescent="0.2">
      <c r="C130" s="391"/>
      <c r="F130" s="389"/>
      <c r="G130" s="388"/>
      <c r="H130" s="482"/>
      <c r="I130" s="482"/>
      <c r="J130" s="482"/>
      <c r="K130" s="482"/>
      <c r="L130" s="482"/>
      <c r="M130" s="388"/>
    </row>
    <row r="131" spans="2:13" x14ac:dyDescent="0.2">
      <c r="C131" s="391"/>
      <c r="F131" s="389"/>
      <c r="G131" s="388"/>
      <c r="H131" s="482"/>
      <c r="I131" s="482"/>
      <c r="J131" s="482"/>
      <c r="K131" s="482"/>
      <c r="L131" s="482"/>
      <c r="M131" s="388"/>
    </row>
    <row r="132" spans="2:13" x14ac:dyDescent="0.2">
      <c r="C132" s="391"/>
      <c r="F132" s="389"/>
      <c r="G132" s="388"/>
      <c r="H132" s="482"/>
      <c r="I132" s="482"/>
      <c r="J132" s="482"/>
      <c r="K132" s="482"/>
      <c r="L132" s="482"/>
      <c r="M132" s="388"/>
    </row>
    <row r="133" spans="2:13" x14ac:dyDescent="0.2">
      <c r="C133" s="391"/>
      <c r="F133" s="389"/>
      <c r="G133" s="388"/>
      <c r="H133" s="482"/>
      <c r="I133" s="482"/>
      <c r="J133" s="482"/>
      <c r="K133" s="482"/>
      <c r="L133" s="482"/>
      <c r="M133" s="388"/>
    </row>
    <row r="134" spans="2:13" x14ac:dyDescent="0.2">
      <c r="B134" s="388"/>
      <c r="C134" s="389"/>
      <c r="D134" s="388"/>
      <c r="E134" s="388"/>
      <c r="F134" s="389"/>
      <c r="G134" s="388"/>
      <c r="H134" s="482"/>
      <c r="I134" s="482"/>
      <c r="J134" s="482"/>
      <c r="K134" s="482"/>
      <c r="L134" s="482"/>
      <c r="M134" s="388"/>
    </row>
    <row r="135" spans="2:13" x14ac:dyDescent="0.2">
      <c r="B135" s="388"/>
      <c r="C135" s="389"/>
      <c r="D135" s="388"/>
      <c r="E135" s="388"/>
      <c r="F135" s="389"/>
      <c r="G135" s="388"/>
      <c r="H135" s="482"/>
      <c r="I135" s="482"/>
      <c r="J135" s="482"/>
      <c r="K135" s="482"/>
      <c r="L135" s="482"/>
      <c r="M135" s="388"/>
    </row>
    <row r="136" spans="2:13" x14ac:dyDescent="0.2">
      <c r="B136" s="388"/>
      <c r="C136" s="389"/>
      <c r="D136" s="388"/>
      <c r="E136" s="388"/>
      <c r="F136" s="389"/>
      <c r="G136" s="388"/>
      <c r="H136" s="482"/>
      <c r="I136" s="482"/>
      <c r="J136" s="482"/>
      <c r="K136" s="482"/>
      <c r="L136" s="482"/>
      <c r="M136" s="388"/>
    </row>
    <row r="137" spans="2:13" x14ac:dyDescent="0.2">
      <c r="B137" s="388"/>
      <c r="C137" s="389"/>
      <c r="D137" s="388"/>
      <c r="E137" s="388"/>
      <c r="F137" s="389"/>
      <c r="G137" s="388"/>
      <c r="H137" s="482"/>
      <c r="I137" s="482"/>
      <c r="J137" s="482"/>
      <c r="K137" s="482"/>
      <c r="L137" s="482"/>
      <c r="M137" s="388"/>
    </row>
    <row r="138" spans="2:13" x14ac:dyDescent="0.2">
      <c r="B138" s="388"/>
      <c r="C138" s="389"/>
      <c r="D138" s="388"/>
      <c r="E138" s="388"/>
      <c r="F138" s="389"/>
      <c r="G138" s="388"/>
      <c r="H138" s="482"/>
      <c r="I138" s="482"/>
      <c r="J138" s="482"/>
      <c r="K138" s="482"/>
      <c r="L138" s="482"/>
      <c r="M138" s="388"/>
    </row>
    <row r="139" spans="2:13" x14ac:dyDescent="0.2">
      <c r="B139" s="388"/>
      <c r="C139" s="389"/>
      <c r="D139" s="388"/>
      <c r="E139" s="388"/>
      <c r="F139" s="389"/>
      <c r="G139" s="388"/>
      <c r="H139" s="482"/>
      <c r="I139" s="482"/>
      <c r="J139" s="482"/>
      <c r="K139" s="482"/>
      <c r="L139" s="482"/>
      <c r="M139" s="388"/>
    </row>
  </sheetData>
  <mergeCells count="80">
    <mergeCell ref="B2:J2"/>
    <mergeCell ref="B3:J3"/>
    <mergeCell ref="B10:B11"/>
    <mergeCell ref="C10:C11"/>
    <mergeCell ref="D10:D11"/>
    <mergeCell ref="D13:D14"/>
    <mergeCell ref="B16:B18"/>
    <mergeCell ref="C16:C18"/>
    <mergeCell ref="D16:D18"/>
    <mergeCell ref="B33:B35"/>
    <mergeCell ref="C33:C35"/>
    <mergeCell ref="D33:D35"/>
    <mergeCell ref="D29:D30"/>
    <mergeCell ref="C29:C30"/>
    <mergeCell ref="B29:B30"/>
    <mergeCell ref="B20:B21"/>
    <mergeCell ref="C20:C21"/>
    <mergeCell ref="D20:D21"/>
    <mergeCell ref="B13:B14"/>
    <mergeCell ref="C13:C14"/>
    <mergeCell ref="H99:I99"/>
    <mergeCell ref="B75:B76"/>
    <mergeCell ref="C75:C76"/>
    <mergeCell ref="D75:D76"/>
    <mergeCell ref="B85:K85"/>
    <mergeCell ref="G121:H121"/>
    <mergeCell ref="G122:H122"/>
    <mergeCell ref="I114:J114"/>
    <mergeCell ref="I115:J115"/>
    <mergeCell ref="I116:J116"/>
    <mergeCell ref="F119:H119"/>
    <mergeCell ref="G120:H120"/>
    <mergeCell ref="D110:E110"/>
    <mergeCell ref="I110:J110"/>
    <mergeCell ref="D117:E117"/>
    <mergeCell ref="D114:E114"/>
    <mergeCell ref="D111:E111"/>
    <mergeCell ref="I117:J117"/>
    <mergeCell ref="D115:E115"/>
    <mergeCell ref="D116:E116"/>
    <mergeCell ref="I111:J111"/>
    <mergeCell ref="D112:E112"/>
    <mergeCell ref="I112:J112"/>
    <mergeCell ref="D113:E113"/>
    <mergeCell ref="I113:J113"/>
    <mergeCell ref="I108:J108"/>
    <mergeCell ref="D109:E109"/>
    <mergeCell ref="I109:J109"/>
    <mergeCell ref="D108:E108"/>
    <mergeCell ref="C104:J104"/>
    <mergeCell ref="C106:E106"/>
    <mergeCell ref="H106:J106"/>
    <mergeCell ref="D107:E107"/>
    <mergeCell ref="I107:J107"/>
    <mergeCell ref="B68:D68"/>
    <mergeCell ref="B72:K72"/>
    <mergeCell ref="B52:B54"/>
    <mergeCell ref="D52:D54"/>
    <mergeCell ref="C52:C54"/>
    <mergeCell ref="B59:B62"/>
    <mergeCell ref="C59:C62"/>
    <mergeCell ref="D59:D62"/>
    <mergeCell ref="D63:D65"/>
    <mergeCell ref="C63:C65"/>
    <mergeCell ref="B63:B65"/>
    <mergeCell ref="B56:B57"/>
    <mergeCell ref="C56:C57"/>
    <mergeCell ref="D56:D57"/>
    <mergeCell ref="D37:D39"/>
    <mergeCell ref="B48:B50"/>
    <mergeCell ref="C48:C50"/>
    <mergeCell ref="D44:D47"/>
    <mergeCell ref="C44:C47"/>
    <mergeCell ref="B44:B47"/>
    <mergeCell ref="D48:D50"/>
    <mergeCell ref="B40:B43"/>
    <mergeCell ref="C40:C43"/>
    <mergeCell ref="D40:D43"/>
    <mergeCell ref="B37:B39"/>
    <mergeCell ref="C37:C39"/>
  </mergeCells>
  <pageMargins left="0.7" right="0.7" top="0.75" bottom="0.75" header="0.3" footer="0.3"/>
  <pageSetup scale="3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4"/>
  <sheetViews>
    <sheetView showGridLines="0" tabSelected="1" zoomScale="90" zoomScaleNormal="90" workbookViewId="0">
      <pane ySplit="5" topLeftCell="A6" activePane="bottomLeft" state="frozen"/>
      <selection pane="bottomLeft" activeCell="B12" sqref="B12"/>
    </sheetView>
  </sheetViews>
  <sheetFormatPr baseColWidth="10" defaultColWidth="8" defaultRowHeight="12.75" x14ac:dyDescent="0.2"/>
  <cols>
    <col min="1" max="1" width="1" style="391" customWidth="1"/>
    <col min="2" max="2" width="13.42578125" style="391" customWidth="1"/>
    <col min="3" max="3" width="11.140625" style="423" customWidth="1"/>
    <col min="4" max="4" width="56.5703125" style="391" bestFit="1" customWidth="1"/>
    <col min="5" max="5" width="9.5703125" style="391" customWidth="1"/>
    <col min="6" max="6" width="12.140625" style="423" customWidth="1"/>
    <col min="7" max="7" width="15.42578125" style="391" customWidth="1"/>
    <col min="8" max="8" width="11.85546875" style="391" customWidth="1"/>
    <col min="9" max="9" width="17.140625" style="391" customWidth="1"/>
    <col min="10" max="10" width="17.5703125" style="391" customWidth="1"/>
    <col min="11" max="12" width="14.7109375" style="391" customWidth="1"/>
    <col min="13" max="13" width="16.28515625" style="391" customWidth="1"/>
    <col min="14" max="14" width="10.140625" style="391" customWidth="1"/>
    <col min="15" max="15" width="3.85546875" style="391" customWidth="1"/>
    <col min="16" max="17" width="10.7109375" style="391" customWidth="1"/>
    <col min="18" max="41" width="8" style="391" customWidth="1"/>
    <col min="42" max="16384" width="8" style="391"/>
  </cols>
  <sheetData>
    <row r="1" spans="2:16" x14ac:dyDescent="0.2">
      <c r="B1" s="388"/>
      <c r="C1" s="389"/>
      <c r="D1" s="388"/>
      <c r="E1" s="388"/>
      <c r="F1" s="389"/>
      <c r="G1" s="388"/>
      <c r="H1" s="482"/>
      <c r="I1" s="482"/>
      <c r="J1" s="482"/>
      <c r="K1" s="482"/>
      <c r="L1" s="482"/>
      <c r="M1" s="388"/>
    </row>
    <row r="2" spans="2:16" ht="11.25" customHeight="1" x14ac:dyDescent="0.2">
      <c r="B2" s="800" t="s">
        <v>10</v>
      </c>
      <c r="C2" s="801"/>
      <c r="D2" s="801"/>
      <c r="E2" s="801"/>
      <c r="F2" s="801"/>
      <c r="G2" s="801"/>
      <c r="H2" s="801"/>
      <c r="I2" s="801"/>
      <c r="J2" s="801"/>
      <c r="K2" s="539" t="s">
        <v>496</v>
      </c>
      <c r="L2" s="681" t="s">
        <v>495</v>
      </c>
    </row>
    <row r="3" spans="2:16" ht="12" customHeight="1" x14ac:dyDescent="0.2">
      <c r="B3" s="816" t="s">
        <v>624</v>
      </c>
      <c r="C3" s="817"/>
      <c r="D3" s="817"/>
      <c r="E3" s="817"/>
      <c r="F3" s="817"/>
      <c r="G3" s="817"/>
      <c r="H3" s="817"/>
      <c r="I3" s="817"/>
      <c r="J3" s="817"/>
      <c r="K3" s="540">
        <v>2.0756800000000002</v>
      </c>
      <c r="L3" s="393">
        <v>6.86</v>
      </c>
    </row>
    <row r="4" spans="2:16" x14ac:dyDescent="0.2">
      <c r="B4" s="389"/>
      <c r="C4" s="389"/>
      <c r="D4" s="388"/>
      <c r="E4" s="388"/>
      <c r="F4" s="389"/>
      <c r="G4" s="389"/>
      <c r="H4" s="482"/>
      <c r="I4" s="482"/>
      <c r="J4" s="482"/>
      <c r="K4" s="482"/>
      <c r="L4" s="482"/>
      <c r="M4" s="388"/>
    </row>
    <row r="5" spans="2:16" ht="25.5" x14ac:dyDescent="0.2">
      <c r="B5" s="394" t="s">
        <v>13</v>
      </c>
      <c r="C5" s="394" t="s">
        <v>15</v>
      </c>
      <c r="D5" s="394" t="s">
        <v>385</v>
      </c>
      <c r="E5" s="394" t="s">
        <v>5</v>
      </c>
      <c r="F5" s="394" t="s">
        <v>0</v>
      </c>
      <c r="G5" s="394" t="s">
        <v>2</v>
      </c>
      <c r="H5" s="483" t="s">
        <v>386</v>
      </c>
      <c r="I5" s="483" t="s">
        <v>17</v>
      </c>
      <c r="J5" s="483" t="s">
        <v>18</v>
      </c>
      <c r="K5" s="483" t="s">
        <v>374</v>
      </c>
      <c r="L5" s="396" t="s">
        <v>387</v>
      </c>
      <c r="M5" s="619"/>
    </row>
    <row r="6" spans="2:16" x14ac:dyDescent="0.2">
      <c r="B6" s="685">
        <v>43137</v>
      </c>
      <c r="C6" s="688" t="s">
        <v>307</v>
      </c>
      <c r="D6" s="686" t="s">
        <v>631</v>
      </c>
      <c r="E6" s="688" t="s">
        <v>6</v>
      </c>
      <c r="F6" s="688" t="s">
        <v>306</v>
      </c>
      <c r="G6" s="478" t="s">
        <v>8</v>
      </c>
      <c r="H6" s="485">
        <v>360</v>
      </c>
      <c r="I6" s="485">
        <v>1000</v>
      </c>
      <c r="J6" s="485">
        <v>3000000</v>
      </c>
      <c r="K6" s="484">
        <f>+J6</f>
        <v>3000000</v>
      </c>
      <c r="L6" s="400">
        <v>2.5999999999999999E-2</v>
      </c>
      <c r="M6" s="619"/>
    </row>
    <row r="7" spans="2:16" x14ac:dyDescent="0.2">
      <c r="B7" s="833">
        <v>43157</v>
      </c>
      <c r="C7" s="811" t="s">
        <v>303</v>
      </c>
      <c r="D7" s="822" t="s">
        <v>625</v>
      </c>
      <c r="E7" s="664" t="s">
        <v>238</v>
      </c>
      <c r="F7" s="664" t="s">
        <v>304</v>
      </c>
      <c r="G7" s="478" t="s">
        <v>206</v>
      </c>
      <c r="H7" s="484">
        <v>1080</v>
      </c>
      <c r="I7" s="484">
        <v>10000</v>
      </c>
      <c r="J7" s="484">
        <v>18000000</v>
      </c>
      <c r="K7" s="544">
        <f>+J7/$L$3</f>
        <v>2623906.7055393583</v>
      </c>
      <c r="L7" s="122">
        <v>4.4999999999999998E-2</v>
      </c>
      <c r="M7" s="620"/>
      <c r="N7" s="621"/>
      <c r="O7" s="621"/>
      <c r="P7" s="621"/>
    </row>
    <row r="8" spans="2:16" x14ac:dyDescent="0.2">
      <c r="B8" s="840"/>
      <c r="C8" s="812"/>
      <c r="D8" s="823"/>
      <c r="E8" s="664" t="s">
        <v>245</v>
      </c>
      <c r="F8" s="664" t="s">
        <v>304</v>
      </c>
      <c r="G8" s="478" t="s">
        <v>206</v>
      </c>
      <c r="H8" s="485">
        <v>1800</v>
      </c>
      <c r="I8" s="485">
        <v>10000</v>
      </c>
      <c r="J8" s="485">
        <v>20000000</v>
      </c>
      <c r="K8" s="484">
        <f t="shared" ref="K8:K14" si="0">+J8/$L$3</f>
        <v>2915451.8950437317</v>
      </c>
      <c r="L8" s="400">
        <v>4.8500000000000001E-2</v>
      </c>
      <c r="M8" s="622"/>
      <c r="N8" s="621"/>
      <c r="O8" s="621"/>
      <c r="P8" s="621"/>
    </row>
    <row r="9" spans="2:16" x14ac:dyDescent="0.2">
      <c r="B9" s="834"/>
      <c r="C9" s="813"/>
      <c r="D9" s="824"/>
      <c r="E9" s="664" t="s">
        <v>247</v>
      </c>
      <c r="F9" s="664" t="s">
        <v>304</v>
      </c>
      <c r="G9" s="478" t="s">
        <v>206</v>
      </c>
      <c r="H9" s="485">
        <v>2880</v>
      </c>
      <c r="I9" s="485">
        <v>10000</v>
      </c>
      <c r="J9" s="485">
        <v>42000000</v>
      </c>
      <c r="K9" s="484">
        <f t="shared" si="0"/>
        <v>6122448.9795918362</v>
      </c>
      <c r="L9" s="400">
        <v>5.2999999999999999E-2</v>
      </c>
      <c r="M9" s="620"/>
      <c r="N9" s="621"/>
      <c r="O9" s="621"/>
      <c r="P9" s="621"/>
    </row>
    <row r="10" spans="2:16" x14ac:dyDescent="0.2">
      <c r="B10" s="689">
        <v>43179</v>
      </c>
      <c r="C10" s="687" t="s">
        <v>307</v>
      </c>
      <c r="D10" s="690" t="s">
        <v>632</v>
      </c>
      <c r="E10" s="688" t="s">
        <v>6</v>
      </c>
      <c r="F10" s="688" t="s">
        <v>306</v>
      </c>
      <c r="G10" s="478" t="s">
        <v>8</v>
      </c>
      <c r="H10" s="485">
        <v>360</v>
      </c>
      <c r="I10" s="485">
        <v>1000</v>
      </c>
      <c r="J10" s="485">
        <v>3000000</v>
      </c>
      <c r="K10" s="484">
        <f>J10</f>
        <v>3000000</v>
      </c>
      <c r="L10" s="400">
        <v>2.5999999999999999E-2</v>
      </c>
      <c r="M10" s="620"/>
      <c r="N10" s="621"/>
      <c r="O10" s="621"/>
      <c r="P10" s="621"/>
    </row>
    <row r="11" spans="2:16" x14ac:dyDescent="0.2">
      <c r="B11" s="685">
        <v>43187</v>
      </c>
      <c r="C11" s="688" t="s">
        <v>317</v>
      </c>
      <c r="D11" s="659" t="s">
        <v>630</v>
      </c>
      <c r="E11" s="664" t="s">
        <v>6</v>
      </c>
      <c r="F11" s="664" t="s">
        <v>304</v>
      </c>
      <c r="G11" s="478" t="s">
        <v>4</v>
      </c>
      <c r="H11" s="485">
        <v>2880</v>
      </c>
      <c r="I11" s="485">
        <v>10000</v>
      </c>
      <c r="J11" s="485">
        <v>55000000</v>
      </c>
      <c r="K11" s="484">
        <f t="shared" si="0"/>
        <v>8017492.7113702623</v>
      </c>
      <c r="L11" s="400">
        <v>6.5000000000000002E-2</v>
      </c>
      <c r="M11" s="620"/>
      <c r="N11" s="621"/>
      <c r="O11" s="621"/>
      <c r="P11" s="621"/>
    </row>
    <row r="12" spans="2:16" x14ac:dyDescent="0.2">
      <c r="B12" s="685">
        <v>43235</v>
      </c>
      <c r="C12" s="688" t="s">
        <v>307</v>
      </c>
      <c r="D12" s="89" t="s">
        <v>633</v>
      </c>
      <c r="E12" s="688" t="s">
        <v>6</v>
      </c>
      <c r="F12" s="688" t="s">
        <v>306</v>
      </c>
      <c r="G12" s="478" t="s">
        <v>8</v>
      </c>
      <c r="H12" s="485">
        <v>360</v>
      </c>
      <c r="I12" s="485">
        <v>1000</v>
      </c>
      <c r="J12" s="485">
        <v>3000000</v>
      </c>
      <c r="K12" s="484">
        <f>J12</f>
        <v>3000000</v>
      </c>
      <c r="L12" s="400">
        <v>2.5999999999999999E-2</v>
      </c>
      <c r="M12" s="620"/>
      <c r="N12" s="621"/>
      <c r="O12" s="621"/>
      <c r="P12" s="621"/>
    </row>
    <row r="13" spans="2:16" x14ac:dyDescent="0.2">
      <c r="B13" s="640"/>
      <c r="C13" s="88"/>
      <c r="D13" s="89"/>
      <c r="E13" s="688"/>
      <c r="F13" s="688"/>
      <c r="G13" s="478"/>
      <c r="H13" s="485"/>
      <c r="I13" s="485"/>
      <c r="J13" s="485"/>
      <c r="K13" s="484">
        <f t="shared" si="0"/>
        <v>0</v>
      </c>
      <c r="L13" s="400"/>
      <c r="M13" s="620"/>
      <c r="N13" s="621"/>
      <c r="O13" s="621"/>
      <c r="P13" s="621"/>
    </row>
    <row r="14" spans="2:16" x14ac:dyDescent="0.2">
      <c r="B14" s="685"/>
      <c r="C14" s="688"/>
      <c r="D14" s="684"/>
      <c r="E14" s="688"/>
      <c r="F14" s="688"/>
      <c r="G14" s="478"/>
      <c r="H14" s="485"/>
      <c r="I14" s="485"/>
      <c r="J14" s="485"/>
      <c r="K14" s="484">
        <f t="shared" si="0"/>
        <v>0</v>
      </c>
      <c r="L14" s="400"/>
      <c r="M14" s="620"/>
      <c r="N14" s="621"/>
      <c r="O14" s="621"/>
      <c r="P14" s="621"/>
    </row>
    <row r="15" spans="2:16" x14ac:dyDescent="0.2">
      <c r="B15" s="819"/>
      <c r="C15" s="811"/>
      <c r="D15" s="803"/>
      <c r="E15" s="664"/>
      <c r="F15" s="664"/>
      <c r="G15" s="478"/>
      <c r="H15" s="485"/>
      <c r="I15" s="485"/>
      <c r="J15" s="485"/>
      <c r="K15" s="484">
        <f>+J15</f>
        <v>0</v>
      </c>
      <c r="L15" s="400"/>
      <c r="M15" s="620"/>
      <c r="N15" s="621"/>
      <c r="O15" s="621"/>
      <c r="P15" s="621"/>
    </row>
    <row r="16" spans="2:16" x14ac:dyDescent="0.2">
      <c r="B16" s="821"/>
      <c r="C16" s="813"/>
      <c r="D16" s="805"/>
      <c r="E16" s="664"/>
      <c r="F16" s="664"/>
      <c r="G16" s="478"/>
      <c r="H16" s="485"/>
      <c r="I16" s="485"/>
      <c r="J16" s="485"/>
      <c r="K16" s="484">
        <f>+J16</f>
        <v>0</v>
      </c>
      <c r="L16" s="400"/>
      <c r="M16" s="620"/>
      <c r="N16" s="621"/>
      <c r="O16" s="621"/>
      <c r="P16" s="621"/>
    </row>
    <row r="17" spans="2:16" x14ac:dyDescent="0.2">
      <c r="B17" s="677"/>
      <c r="C17" s="671"/>
      <c r="D17" s="680"/>
      <c r="E17" s="664"/>
      <c r="F17" s="664"/>
      <c r="G17" s="478"/>
      <c r="H17" s="485"/>
      <c r="I17" s="485"/>
      <c r="J17" s="485"/>
      <c r="K17" s="484">
        <f>+J17/$L$3</f>
        <v>0</v>
      </c>
      <c r="L17" s="400"/>
      <c r="M17" s="620"/>
      <c r="N17" s="621"/>
      <c r="O17" s="621"/>
      <c r="P17" s="621"/>
    </row>
    <row r="18" spans="2:16" x14ac:dyDescent="0.2">
      <c r="B18" s="819"/>
      <c r="C18" s="811"/>
      <c r="D18" s="822"/>
      <c r="E18" s="664"/>
      <c r="F18" s="664"/>
      <c r="G18" s="478"/>
      <c r="H18" s="485"/>
      <c r="I18" s="485"/>
      <c r="J18" s="485"/>
      <c r="K18" s="484">
        <f t="shared" ref="K18:K62" si="1">+J18/$L$3</f>
        <v>0</v>
      </c>
      <c r="L18" s="400"/>
      <c r="M18" s="620"/>
      <c r="N18" s="621"/>
      <c r="O18" s="621"/>
      <c r="P18" s="621"/>
    </row>
    <row r="19" spans="2:16" x14ac:dyDescent="0.2">
      <c r="B19" s="820"/>
      <c r="C19" s="812"/>
      <c r="D19" s="823"/>
      <c r="E19" s="664"/>
      <c r="F19" s="664"/>
      <c r="G19" s="478"/>
      <c r="H19" s="485"/>
      <c r="I19" s="485"/>
      <c r="J19" s="485"/>
      <c r="K19" s="484">
        <f t="shared" si="1"/>
        <v>0</v>
      </c>
      <c r="L19" s="400"/>
      <c r="M19" s="620"/>
      <c r="N19" s="621"/>
      <c r="O19" s="621"/>
      <c r="P19" s="621"/>
    </row>
    <row r="20" spans="2:16" x14ac:dyDescent="0.2">
      <c r="B20" s="821"/>
      <c r="C20" s="813"/>
      <c r="D20" s="824"/>
      <c r="E20" s="664"/>
      <c r="F20" s="664"/>
      <c r="G20" s="478"/>
      <c r="H20" s="485"/>
      <c r="I20" s="485"/>
      <c r="J20" s="485"/>
      <c r="K20" s="484">
        <f t="shared" si="1"/>
        <v>0</v>
      </c>
      <c r="L20" s="400"/>
      <c r="M20" s="620"/>
      <c r="N20" s="621"/>
      <c r="O20" s="621"/>
      <c r="P20" s="621"/>
    </row>
    <row r="21" spans="2:16" x14ac:dyDescent="0.2">
      <c r="B21" s="677"/>
      <c r="C21" s="671"/>
      <c r="D21" s="680"/>
      <c r="E21" s="664"/>
      <c r="F21" s="664"/>
      <c r="G21" s="478"/>
      <c r="H21" s="485"/>
      <c r="I21" s="485"/>
      <c r="J21" s="485"/>
      <c r="K21" s="484">
        <f t="shared" si="1"/>
        <v>0</v>
      </c>
      <c r="L21" s="400"/>
      <c r="M21" s="620"/>
      <c r="N21" s="621"/>
      <c r="O21" s="621"/>
      <c r="P21" s="621"/>
    </row>
    <row r="22" spans="2:16" x14ac:dyDescent="0.2">
      <c r="B22" s="819"/>
      <c r="C22" s="811"/>
      <c r="D22" s="822"/>
      <c r="E22" s="664"/>
      <c r="F22" s="664"/>
      <c r="G22" s="478"/>
      <c r="H22" s="485"/>
      <c r="I22" s="485"/>
      <c r="J22" s="485"/>
      <c r="K22" s="484">
        <f t="shared" si="1"/>
        <v>0</v>
      </c>
      <c r="L22" s="400"/>
      <c r="M22" s="620"/>
      <c r="N22" s="621"/>
      <c r="O22" s="621"/>
      <c r="P22" s="621"/>
    </row>
    <row r="23" spans="2:16" x14ac:dyDescent="0.2">
      <c r="B23" s="821"/>
      <c r="C23" s="813"/>
      <c r="D23" s="824"/>
      <c r="E23" s="664"/>
      <c r="F23" s="664"/>
      <c r="G23" s="478"/>
      <c r="H23" s="485"/>
      <c r="I23" s="485"/>
      <c r="J23" s="485"/>
      <c r="K23" s="484">
        <f t="shared" si="1"/>
        <v>0</v>
      </c>
      <c r="L23" s="400"/>
      <c r="M23" s="620"/>
      <c r="N23" s="621"/>
      <c r="O23" s="621"/>
      <c r="P23" s="621"/>
    </row>
    <row r="24" spans="2:16" x14ac:dyDescent="0.2">
      <c r="B24" s="677"/>
      <c r="C24" s="671"/>
      <c r="D24" s="680"/>
      <c r="E24" s="664"/>
      <c r="F24" s="664"/>
      <c r="G24" s="478"/>
      <c r="H24" s="485"/>
      <c r="I24" s="485"/>
      <c r="J24" s="485"/>
      <c r="K24" s="484">
        <f t="shared" si="1"/>
        <v>0</v>
      </c>
      <c r="L24" s="400"/>
      <c r="M24" s="620"/>
      <c r="N24" s="621"/>
      <c r="O24" s="621"/>
      <c r="P24" s="621"/>
    </row>
    <row r="25" spans="2:16" x14ac:dyDescent="0.2">
      <c r="B25" s="677"/>
      <c r="C25" s="671"/>
      <c r="D25" s="680"/>
      <c r="E25" s="664"/>
      <c r="F25" s="664"/>
      <c r="G25" s="478"/>
      <c r="H25" s="485"/>
      <c r="I25" s="485"/>
      <c r="J25" s="485"/>
      <c r="K25" s="484">
        <f t="shared" si="1"/>
        <v>0</v>
      </c>
      <c r="L25" s="400"/>
      <c r="M25" s="620"/>
      <c r="N25" s="621"/>
      <c r="O25" s="621"/>
      <c r="P25" s="621"/>
    </row>
    <row r="26" spans="2:16" x14ac:dyDescent="0.2">
      <c r="B26" s="657"/>
      <c r="C26" s="657"/>
      <c r="D26" s="640"/>
      <c r="E26" s="664"/>
      <c r="F26" s="664"/>
      <c r="G26" s="478"/>
      <c r="H26" s="485"/>
      <c r="I26" s="485"/>
      <c r="J26" s="485"/>
      <c r="K26" s="484">
        <f t="shared" si="1"/>
        <v>0</v>
      </c>
      <c r="L26" s="400"/>
      <c r="M26" s="620"/>
      <c r="N26" s="621"/>
      <c r="O26" s="621"/>
      <c r="P26" s="621"/>
    </row>
    <row r="27" spans="2:16" x14ac:dyDescent="0.2">
      <c r="B27" s="673"/>
      <c r="C27" s="671"/>
      <c r="D27" s="567"/>
      <c r="E27" s="664"/>
      <c r="F27" s="664"/>
      <c r="G27" s="478"/>
      <c r="H27" s="485"/>
      <c r="I27" s="485"/>
      <c r="J27" s="485"/>
      <c r="K27" s="484">
        <f t="shared" si="1"/>
        <v>0</v>
      </c>
      <c r="L27" s="400"/>
      <c r="M27" s="620"/>
      <c r="N27" s="621"/>
      <c r="O27" s="621"/>
      <c r="P27" s="621"/>
    </row>
    <row r="28" spans="2:16" x14ac:dyDescent="0.2">
      <c r="B28" s="673"/>
      <c r="C28" s="671"/>
      <c r="D28" s="567"/>
      <c r="E28" s="664"/>
      <c r="F28" s="664"/>
      <c r="G28" s="478"/>
      <c r="H28" s="485"/>
      <c r="I28" s="485"/>
      <c r="J28" s="485"/>
      <c r="K28" s="484">
        <f t="shared" si="1"/>
        <v>0</v>
      </c>
      <c r="L28" s="400"/>
      <c r="M28" s="620"/>
      <c r="N28" s="621"/>
      <c r="O28" s="621"/>
      <c r="P28" s="621"/>
    </row>
    <row r="29" spans="2:16" x14ac:dyDescent="0.2">
      <c r="B29" s="672"/>
      <c r="C29" s="669"/>
      <c r="D29" s="665"/>
      <c r="E29" s="664"/>
      <c r="F29" s="664"/>
      <c r="G29" s="478"/>
      <c r="H29" s="485"/>
      <c r="I29" s="485"/>
      <c r="J29" s="485"/>
      <c r="K29" s="484">
        <f t="shared" si="1"/>
        <v>0</v>
      </c>
      <c r="L29" s="400"/>
      <c r="M29" s="620"/>
      <c r="N29" s="621"/>
      <c r="O29" s="621"/>
      <c r="P29" s="621"/>
    </row>
    <row r="30" spans="2:16" x14ac:dyDescent="0.2">
      <c r="B30" s="660"/>
      <c r="C30" s="664"/>
      <c r="D30" s="658"/>
      <c r="E30" s="664"/>
      <c r="F30" s="664"/>
      <c r="G30" s="478"/>
      <c r="H30" s="485"/>
      <c r="I30" s="485"/>
      <c r="J30" s="485"/>
      <c r="K30" s="484">
        <f t="shared" si="1"/>
        <v>0</v>
      </c>
      <c r="L30" s="400"/>
      <c r="M30" s="620"/>
      <c r="N30" s="621"/>
      <c r="O30" s="621"/>
      <c r="P30" s="621"/>
    </row>
    <row r="31" spans="2:16" x14ac:dyDescent="0.2">
      <c r="B31" s="814"/>
      <c r="C31" s="811"/>
      <c r="D31" s="803"/>
      <c r="E31" s="664"/>
      <c r="F31" s="664"/>
      <c r="G31" s="478"/>
      <c r="H31" s="485"/>
      <c r="I31" s="485"/>
      <c r="J31" s="485"/>
      <c r="K31" s="484">
        <f t="shared" si="1"/>
        <v>0</v>
      </c>
      <c r="L31" s="400"/>
      <c r="M31" s="620"/>
      <c r="N31" s="621"/>
      <c r="O31" s="621"/>
      <c r="P31" s="621"/>
    </row>
    <row r="32" spans="2:16" x14ac:dyDescent="0.2">
      <c r="B32" s="815"/>
      <c r="C32" s="813"/>
      <c r="D32" s="805"/>
      <c r="E32" s="664"/>
      <c r="F32" s="664"/>
      <c r="G32" s="478"/>
      <c r="H32" s="528"/>
      <c r="I32" s="528"/>
      <c r="J32" s="485"/>
      <c r="K32" s="484">
        <f t="shared" si="1"/>
        <v>0</v>
      </c>
      <c r="L32" s="400"/>
      <c r="M32" s="620"/>
      <c r="N32" s="621"/>
      <c r="O32" s="621"/>
      <c r="P32" s="621"/>
    </row>
    <row r="33" spans="2:16" x14ac:dyDescent="0.2">
      <c r="B33" s="674"/>
      <c r="C33" s="670"/>
      <c r="D33" s="666"/>
      <c r="E33" s="664"/>
      <c r="F33" s="664"/>
      <c r="G33" s="478"/>
      <c r="H33" s="528"/>
      <c r="I33" s="528"/>
      <c r="J33" s="485"/>
      <c r="K33" s="484">
        <f t="shared" si="1"/>
        <v>0</v>
      </c>
      <c r="L33" s="400"/>
      <c r="M33" s="620"/>
      <c r="N33" s="621"/>
      <c r="O33" s="621"/>
      <c r="P33" s="621"/>
    </row>
    <row r="34" spans="2:16" x14ac:dyDescent="0.2">
      <c r="B34" s="660"/>
      <c r="C34" s="664"/>
      <c r="D34" s="658"/>
      <c r="E34" s="664"/>
      <c r="F34" s="664"/>
      <c r="G34" s="478"/>
      <c r="H34" s="528"/>
      <c r="I34" s="528"/>
      <c r="J34" s="485"/>
      <c r="K34" s="484">
        <f t="shared" si="1"/>
        <v>0</v>
      </c>
      <c r="L34" s="400"/>
      <c r="M34" s="620"/>
      <c r="N34" s="621"/>
      <c r="O34" s="621"/>
      <c r="P34" s="621"/>
    </row>
    <row r="35" spans="2:16" ht="15.75" customHeight="1" x14ac:dyDescent="0.2">
      <c r="B35" s="819"/>
      <c r="C35" s="825"/>
      <c r="D35" s="803"/>
      <c r="E35" s="664"/>
      <c r="F35" s="664"/>
      <c r="G35" s="478"/>
      <c r="H35" s="528"/>
      <c r="I35" s="528"/>
      <c r="J35" s="528"/>
      <c r="K35" s="484">
        <f t="shared" si="1"/>
        <v>0</v>
      </c>
      <c r="L35" s="400"/>
      <c r="M35" s="620"/>
      <c r="N35" s="621"/>
      <c r="O35" s="621"/>
      <c r="P35" s="621"/>
    </row>
    <row r="36" spans="2:16" x14ac:dyDescent="0.2">
      <c r="B36" s="820"/>
      <c r="C36" s="826"/>
      <c r="D36" s="804"/>
      <c r="E36" s="664"/>
      <c r="F36" s="664"/>
      <c r="G36" s="478"/>
      <c r="H36" s="528"/>
      <c r="I36" s="528"/>
      <c r="J36" s="528"/>
      <c r="K36" s="484">
        <f t="shared" si="1"/>
        <v>0</v>
      </c>
      <c r="L36" s="400"/>
      <c r="M36" s="620"/>
      <c r="N36" s="621"/>
      <c r="O36" s="621"/>
      <c r="P36" s="621"/>
    </row>
    <row r="37" spans="2:16" x14ac:dyDescent="0.2">
      <c r="B37" s="820"/>
      <c r="C37" s="826"/>
      <c r="D37" s="804"/>
      <c r="E37" s="664"/>
      <c r="F37" s="664"/>
      <c r="G37" s="478"/>
      <c r="H37" s="528"/>
      <c r="I37" s="528"/>
      <c r="J37" s="528"/>
      <c r="K37" s="484">
        <f t="shared" si="1"/>
        <v>0</v>
      </c>
      <c r="L37" s="400"/>
      <c r="M37" s="620"/>
      <c r="N37" s="621"/>
      <c r="O37" s="621"/>
      <c r="P37" s="621"/>
    </row>
    <row r="38" spans="2:16" x14ac:dyDescent="0.2">
      <c r="B38" s="657"/>
      <c r="C38" s="664"/>
      <c r="D38" s="658"/>
      <c r="E38" s="664"/>
      <c r="F38" s="664"/>
      <c r="G38" s="478"/>
      <c r="H38" s="528"/>
      <c r="I38" s="528"/>
      <c r="J38" s="528"/>
      <c r="K38" s="484">
        <f t="shared" si="1"/>
        <v>0</v>
      </c>
      <c r="L38" s="400"/>
      <c r="M38" s="620"/>
      <c r="N38" s="621"/>
      <c r="O38" s="621"/>
      <c r="P38" s="621"/>
    </row>
    <row r="39" spans="2:16" x14ac:dyDescent="0.2">
      <c r="B39" s="819"/>
      <c r="C39" s="811"/>
      <c r="D39" s="803"/>
      <c r="E39" s="664"/>
      <c r="F39" s="664"/>
      <c r="G39" s="478"/>
      <c r="H39" s="528"/>
      <c r="I39" s="528"/>
      <c r="J39" s="528"/>
      <c r="K39" s="484">
        <f t="shared" si="1"/>
        <v>0</v>
      </c>
      <c r="L39" s="400"/>
      <c r="M39" s="620"/>
      <c r="N39" s="621"/>
      <c r="O39" s="621"/>
      <c r="P39" s="621"/>
    </row>
    <row r="40" spans="2:16" x14ac:dyDescent="0.2">
      <c r="B40" s="820"/>
      <c r="C40" s="812"/>
      <c r="D40" s="804"/>
      <c r="E40" s="664"/>
      <c r="F40" s="664"/>
      <c r="G40" s="478"/>
      <c r="H40" s="528"/>
      <c r="I40" s="528"/>
      <c r="J40" s="528"/>
      <c r="K40" s="484">
        <f t="shared" si="1"/>
        <v>0</v>
      </c>
      <c r="L40" s="400"/>
      <c r="M40" s="620"/>
      <c r="N40" s="621"/>
      <c r="O40" s="621"/>
      <c r="P40" s="621"/>
    </row>
    <row r="41" spans="2:16" x14ac:dyDescent="0.2">
      <c r="B41" s="820"/>
      <c r="C41" s="812"/>
      <c r="D41" s="804"/>
      <c r="E41" s="664"/>
      <c r="F41" s="664"/>
      <c r="G41" s="478"/>
      <c r="H41" s="528"/>
      <c r="I41" s="528"/>
      <c r="J41" s="528"/>
      <c r="K41" s="484">
        <f t="shared" si="1"/>
        <v>0</v>
      </c>
      <c r="L41" s="400"/>
      <c r="M41" s="620"/>
      <c r="N41" s="621"/>
      <c r="O41" s="621"/>
      <c r="P41" s="621"/>
    </row>
    <row r="42" spans="2:16" x14ac:dyDescent="0.2">
      <c r="B42" s="814"/>
      <c r="C42" s="811"/>
      <c r="D42" s="803"/>
      <c r="E42" s="664"/>
      <c r="F42" s="664"/>
      <c r="G42" s="478"/>
      <c r="H42" s="528"/>
      <c r="I42" s="528"/>
      <c r="J42" s="528"/>
      <c r="K42" s="484">
        <f t="shared" si="1"/>
        <v>0</v>
      </c>
      <c r="L42" s="400"/>
      <c r="M42" s="620"/>
      <c r="N42" s="621"/>
      <c r="O42" s="621"/>
      <c r="P42" s="621"/>
    </row>
    <row r="43" spans="2:16" x14ac:dyDescent="0.2">
      <c r="B43" s="818"/>
      <c r="C43" s="812"/>
      <c r="D43" s="804"/>
      <c r="E43" s="664"/>
      <c r="F43" s="664"/>
      <c r="G43" s="478"/>
      <c r="H43" s="528"/>
      <c r="I43" s="528"/>
      <c r="J43" s="528"/>
      <c r="K43" s="484">
        <f t="shared" si="1"/>
        <v>0</v>
      </c>
      <c r="L43" s="400"/>
      <c r="M43" s="620"/>
      <c r="N43" s="621"/>
      <c r="O43" s="621"/>
      <c r="P43" s="621"/>
    </row>
    <row r="44" spans="2:16" x14ac:dyDescent="0.2">
      <c r="B44" s="818"/>
      <c r="C44" s="812"/>
      <c r="D44" s="804"/>
      <c r="E44" s="664"/>
      <c r="F44" s="664"/>
      <c r="G44" s="478"/>
      <c r="H44" s="528"/>
      <c r="I44" s="528"/>
      <c r="J44" s="528"/>
      <c r="K44" s="484">
        <f t="shared" si="1"/>
        <v>0</v>
      </c>
      <c r="L44" s="400"/>
      <c r="M44" s="620"/>
      <c r="N44" s="621"/>
      <c r="O44" s="621"/>
      <c r="P44" s="621"/>
    </row>
    <row r="45" spans="2:16" x14ac:dyDescent="0.2">
      <c r="B45" s="818"/>
      <c r="C45" s="812"/>
      <c r="D45" s="804"/>
      <c r="E45" s="664"/>
      <c r="F45" s="664"/>
      <c r="G45" s="478"/>
      <c r="H45" s="528"/>
      <c r="I45" s="528"/>
      <c r="J45" s="528"/>
      <c r="K45" s="484">
        <f t="shared" si="1"/>
        <v>0</v>
      </c>
      <c r="L45" s="400"/>
      <c r="M45" s="620"/>
      <c r="N45" s="621"/>
      <c r="O45" s="621"/>
      <c r="P45" s="621"/>
    </row>
    <row r="46" spans="2:16" x14ac:dyDescent="0.2">
      <c r="B46" s="814"/>
      <c r="C46" s="811"/>
      <c r="D46" s="803"/>
      <c r="E46" s="664"/>
      <c r="F46" s="664"/>
      <c r="G46" s="478"/>
      <c r="H46" s="528"/>
      <c r="I46" s="528"/>
      <c r="J46" s="528"/>
      <c r="K46" s="484">
        <f t="shared" si="1"/>
        <v>0</v>
      </c>
      <c r="L46" s="400"/>
      <c r="M46" s="620"/>
      <c r="N46" s="621"/>
      <c r="O46" s="621"/>
      <c r="P46" s="621"/>
    </row>
    <row r="47" spans="2:16" x14ac:dyDescent="0.2">
      <c r="B47" s="818"/>
      <c r="C47" s="812"/>
      <c r="D47" s="804"/>
      <c r="E47" s="664"/>
      <c r="F47" s="664"/>
      <c r="G47" s="478"/>
      <c r="H47" s="528"/>
      <c r="I47" s="528"/>
      <c r="J47" s="528"/>
      <c r="K47" s="484">
        <f t="shared" si="1"/>
        <v>0</v>
      </c>
      <c r="L47" s="400"/>
      <c r="M47" s="620"/>
      <c r="N47" s="621"/>
      <c r="O47" s="621"/>
      <c r="P47" s="621"/>
    </row>
    <row r="48" spans="2:16" x14ac:dyDescent="0.2">
      <c r="B48" s="818"/>
      <c r="C48" s="812"/>
      <c r="D48" s="804"/>
      <c r="E48" s="664"/>
      <c r="F48" s="664"/>
      <c r="G48" s="478"/>
      <c r="H48" s="528"/>
      <c r="I48" s="528"/>
      <c r="J48" s="528"/>
      <c r="K48" s="484">
        <f t="shared" si="1"/>
        <v>0</v>
      </c>
      <c r="L48" s="400"/>
      <c r="M48" s="620"/>
      <c r="N48" s="621"/>
      <c r="O48" s="621"/>
      <c r="P48" s="621"/>
    </row>
    <row r="49" spans="2:16" x14ac:dyDescent="0.2">
      <c r="B49" s="672"/>
      <c r="C49" s="669"/>
      <c r="D49" s="665"/>
      <c r="E49" s="664"/>
      <c r="F49" s="664"/>
      <c r="G49" s="478"/>
      <c r="H49" s="528"/>
      <c r="I49" s="528"/>
      <c r="J49" s="528"/>
      <c r="K49" s="484">
        <f t="shared" si="1"/>
        <v>0</v>
      </c>
      <c r="L49" s="400"/>
      <c r="M49" s="620"/>
      <c r="N49" s="621"/>
      <c r="O49" s="621"/>
      <c r="P49" s="621"/>
    </row>
    <row r="50" spans="2:16" x14ac:dyDescent="0.2">
      <c r="B50" s="712"/>
      <c r="C50" s="802"/>
      <c r="D50" s="702"/>
      <c r="E50" s="664"/>
      <c r="F50" s="664"/>
      <c r="G50" s="478"/>
      <c r="H50" s="528"/>
      <c r="I50" s="528"/>
      <c r="J50" s="528"/>
      <c r="K50" s="484">
        <f t="shared" si="1"/>
        <v>0</v>
      </c>
      <c r="L50" s="400"/>
      <c r="M50" s="620"/>
      <c r="N50" s="621"/>
      <c r="O50" s="621"/>
      <c r="P50" s="621"/>
    </row>
    <row r="51" spans="2:16" x14ac:dyDescent="0.2">
      <c r="B51" s="712"/>
      <c r="C51" s="802"/>
      <c r="D51" s="702"/>
      <c r="E51" s="664"/>
      <c r="F51" s="664"/>
      <c r="G51" s="478"/>
      <c r="H51" s="528"/>
      <c r="I51" s="528"/>
      <c r="J51" s="528"/>
      <c r="K51" s="484">
        <f t="shared" si="1"/>
        <v>0</v>
      </c>
      <c r="L51" s="400"/>
      <c r="M51" s="620"/>
      <c r="N51" s="621"/>
      <c r="O51" s="621"/>
      <c r="P51" s="621"/>
    </row>
    <row r="52" spans="2:16" x14ac:dyDescent="0.2">
      <c r="B52" s="712"/>
      <c r="C52" s="802"/>
      <c r="D52" s="702"/>
      <c r="E52" s="664"/>
      <c r="F52" s="664"/>
      <c r="G52" s="478"/>
      <c r="H52" s="528"/>
      <c r="I52" s="528"/>
      <c r="J52" s="528"/>
      <c r="K52" s="484">
        <f t="shared" si="1"/>
        <v>0</v>
      </c>
      <c r="L52" s="400"/>
      <c r="M52" s="620"/>
      <c r="N52" s="621"/>
      <c r="O52" s="621"/>
      <c r="P52" s="621"/>
    </row>
    <row r="53" spans="2:16" x14ac:dyDescent="0.2">
      <c r="B53" s="675"/>
      <c r="C53" s="669"/>
      <c r="D53" s="678"/>
      <c r="E53" s="664"/>
      <c r="F53" s="664"/>
      <c r="G53" s="478"/>
      <c r="H53" s="528"/>
      <c r="I53" s="528"/>
      <c r="J53" s="528"/>
      <c r="K53" s="484">
        <f t="shared" si="1"/>
        <v>0</v>
      </c>
      <c r="L53" s="400"/>
      <c r="M53" s="620"/>
      <c r="N53" s="621"/>
      <c r="O53" s="621"/>
      <c r="P53" s="621"/>
    </row>
    <row r="54" spans="2:16" x14ac:dyDescent="0.2">
      <c r="B54" s="819"/>
      <c r="C54" s="811"/>
      <c r="D54" s="822"/>
      <c r="E54" s="664"/>
      <c r="F54" s="664"/>
      <c r="G54" s="478"/>
      <c r="H54" s="528"/>
      <c r="I54" s="528"/>
      <c r="J54" s="528"/>
      <c r="K54" s="484">
        <f t="shared" si="1"/>
        <v>0</v>
      </c>
      <c r="L54" s="400"/>
      <c r="M54" s="620"/>
      <c r="N54" s="621"/>
      <c r="O54" s="621"/>
      <c r="P54" s="621"/>
    </row>
    <row r="55" spans="2:16" x14ac:dyDescent="0.2">
      <c r="B55" s="821"/>
      <c r="C55" s="813"/>
      <c r="D55" s="824"/>
      <c r="E55" s="664"/>
      <c r="F55" s="664"/>
      <c r="G55" s="478"/>
      <c r="H55" s="528"/>
      <c r="I55" s="528"/>
      <c r="J55" s="528"/>
      <c r="K55" s="484">
        <f t="shared" si="1"/>
        <v>0</v>
      </c>
      <c r="L55" s="400"/>
      <c r="M55" s="620"/>
      <c r="N55" s="621"/>
      <c r="O55" s="621"/>
      <c r="P55" s="621"/>
    </row>
    <row r="56" spans="2:16" x14ac:dyDescent="0.2">
      <c r="B56" s="819"/>
      <c r="C56" s="811"/>
      <c r="D56" s="822"/>
      <c r="E56" s="664"/>
      <c r="F56" s="664"/>
      <c r="G56" s="478"/>
      <c r="H56" s="528"/>
      <c r="I56" s="528"/>
      <c r="J56" s="528"/>
      <c r="K56" s="484">
        <f t="shared" si="1"/>
        <v>0</v>
      </c>
      <c r="L56" s="400"/>
      <c r="M56" s="620"/>
      <c r="N56" s="621"/>
      <c r="O56" s="621"/>
      <c r="P56" s="621"/>
    </row>
    <row r="57" spans="2:16" x14ac:dyDescent="0.2">
      <c r="B57" s="820"/>
      <c r="C57" s="812"/>
      <c r="D57" s="823"/>
      <c r="E57" s="664"/>
      <c r="F57" s="664"/>
      <c r="G57" s="478"/>
      <c r="H57" s="528"/>
      <c r="I57" s="528"/>
      <c r="J57" s="528"/>
      <c r="K57" s="484">
        <f t="shared" si="1"/>
        <v>0</v>
      </c>
      <c r="L57" s="400"/>
      <c r="M57" s="620"/>
      <c r="N57" s="621"/>
      <c r="O57" s="621"/>
      <c r="P57" s="621"/>
    </row>
    <row r="58" spans="2:16" x14ac:dyDescent="0.2">
      <c r="B58" s="820"/>
      <c r="C58" s="812"/>
      <c r="D58" s="823"/>
      <c r="E58" s="664"/>
      <c r="F58" s="664"/>
      <c r="G58" s="478"/>
      <c r="H58" s="528"/>
      <c r="I58" s="528"/>
      <c r="J58" s="528"/>
      <c r="K58" s="484">
        <f t="shared" si="1"/>
        <v>0</v>
      </c>
      <c r="L58" s="400"/>
      <c r="M58" s="620"/>
      <c r="N58" s="621"/>
      <c r="O58" s="621"/>
      <c r="P58" s="621"/>
    </row>
    <row r="59" spans="2:16" x14ac:dyDescent="0.2">
      <c r="B59" s="821"/>
      <c r="C59" s="813"/>
      <c r="D59" s="824"/>
      <c r="E59" s="664"/>
      <c r="F59" s="664"/>
      <c r="G59" s="478"/>
      <c r="H59" s="528"/>
      <c r="I59" s="528"/>
      <c r="J59" s="528"/>
      <c r="K59" s="484">
        <f t="shared" si="1"/>
        <v>0</v>
      </c>
      <c r="L59" s="400"/>
      <c r="M59" s="620"/>
      <c r="N59" s="621"/>
      <c r="O59" s="621"/>
      <c r="P59" s="621"/>
    </row>
    <row r="60" spans="2:16" x14ac:dyDescent="0.2">
      <c r="B60" s="819"/>
      <c r="C60" s="811"/>
      <c r="D60" s="822"/>
      <c r="E60" s="664"/>
      <c r="F60" s="664"/>
      <c r="G60" s="478"/>
      <c r="H60" s="528"/>
      <c r="I60" s="528"/>
      <c r="J60" s="528"/>
      <c r="K60" s="484">
        <f t="shared" si="1"/>
        <v>0</v>
      </c>
      <c r="L60" s="400"/>
      <c r="M60" s="620"/>
      <c r="N60" s="621"/>
      <c r="O60" s="621"/>
      <c r="P60" s="621"/>
    </row>
    <row r="61" spans="2:16" x14ac:dyDescent="0.2">
      <c r="B61" s="820"/>
      <c r="C61" s="812"/>
      <c r="D61" s="823"/>
      <c r="E61" s="664"/>
      <c r="F61" s="664"/>
      <c r="G61" s="478"/>
      <c r="H61" s="528"/>
      <c r="I61" s="528"/>
      <c r="J61" s="528"/>
      <c r="K61" s="484">
        <f t="shared" si="1"/>
        <v>0</v>
      </c>
      <c r="L61" s="400"/>
      <c r="M61" s="620"/>
      <c r="N61" s="621"/>
      <c r="O61" s="621"/>
      <c r="P61" s="621"/>
    </row>
    <row r="62" spans="2:16" ht="13.5" thickBot="1" x14ac:dyDescent="0.25">
      <c r="B62" s="821"/>
      <c r="C62" s="813"/>
      <c r="D62" s="824"/>
      <c r="E62" s="664"/>
      <c r="F62" s="664"/>
      <c r="G62" s="478"/>
      <c r="H62" s="528"/>
      <c r="I62" s="528"/>
      <c r="J62" s="528"/>
      <c r="K62" s="484">
        <f t="shared" si="1"/>
        <v>0</v>
      </c>
      <c r="L62" s="400"/>
      <c r="M62" s="620"/>
      <c r="N62" s="621"/>
      <c r="O62" s="621"/>
      <c r="P62" s="621"/>
    </row>
    <row r="63" spans="2:16" ht="13.5" thickBot="1" x14ac:dyDescent="0.25">
      <c r="B63" s="411"/>
      <c r="C63" s="412"/>
      <c r="D63" s="413" t="s">
        <v>581</v>
      </c>
      <c r="E63" s="412"/>
      <c r="F63" s="412"/>
      <c r="G63" s="412"/>
      <c r="H63" s="486"/>
      <c r="I63" s="486"/>
      <c r="J63" s="486"/>
      <c r="K63" s="612">
        <f>SUM(K7:K62)</f>
        <v>25679300.29154519</v>
      </c>
      <c r="L63" s="416"/>
      <c r="M63" s="620"/>
      <c r="N63" s="621"/>
      <c r="O63" s="621"/>
      <c r="P63" s="621"/>
    </row>
    <row r="64" spans="2:16" x14ac:dyDescent="0.2">
      <c r="B64" s="417"/>
      <c r="C64" s="418"/>
      <c r="D64" s="419"/>
      <c r="E64" s="418"/>
      <c r="F64" s="418"/>
      <c r="G64" s="420"/>
      <c r="H64" s="488"/>
      <c r="I64" s="488"/>
      <c r="J64" s="488"/>
      <c r="K64" s="488"/>
      <c r="L64" s="488"/>
      <c r="M64" s="397"/>
    </row>
    <row r="65" spans="2:13" x14ac:dyDescent="0.2">
      <c r="B65" s="829" t="s">
        <v>329</v>
      </c>
      <c r="C65" s="830"/>
      <c r="D65" s="831"/>
      <c r="E65" s="418"/>
      <c r="F65" s="420"/>
      <c r="G65" s="420"/>
      <c r="H65" s="488"/>
      <c r="I65" s="488"/>
      <c r="J65" s="488"/>
      <c r="K65" s="488"/>
      <c r="L65" s="488"/>
      <c r="M65" s="422"/>
    </row>
    <row r="66" spans="2:13" x14ac:dyDescent="0.2">
      <c r="E66" s="418"/>
      <c r="F66" s="420"/>
      <c r="G66" s="420"/>
      <c r="H66" s="488"/>
      <c r="I66" s="488"/>
      <c r="J66" s="488"/>
      <c r="K66" s="488"/>
      <c r="L66" s="488"/>
      <c r="M66" s="424"/>
    </row>
    <row r="67" spans="2:13" x14ac:dyDescent="0.2">
      <c r="C67" s="420"/>
      <c r="E67" s="418"/>
      <c r="F67" s="420"/>
      <c r="G67" s="420"/>
      <c r="H67" s="489"/>
      <c r="I67" s="489"/>
      <c r="J67" s="489"/>
      <c r="K67" s="489"/>
      <c r="L67" s="489"/>
      <c r="M67" s="424"/>
    </row>
    <row r="68" spans="2:13" x14ac:dyDescent="0.2">
      <c r="B68" s="417"/>
      <c r="C68" s="420"/>
      <c r="D68" s="419"/>
      <c r="E68" s="418"/>
      <c r="F68" s="420"/>
      <c r="G68" s="420"/>
      <c r="H68" s="489"/>
      <c r="I68" s="489"/>
      <c r="J68" s="489"/>
      <c r="K68" s="489"/>
      <c r="L68" s="489"/>
      <c r="M68" s="426"/>
    </row>
    <row r="69" spans="2:13" ht="17.25" customHeight="1" x14ac:dyDescent="0.2">
      <c r="B69" s="800" t="s">
        <v>389</v>
      </c>
      <c r="C69" s="801"/>
      <c r="D69" s="801"/>
      <c r="E69" s="801"/>
      <c r="F69" s="801"/>
      <c r="G69" s="801"/>
      <c r="H69" s="801"/>
      <c r="I69" s="801"/>
      <c r="J69" s="801"/>
      <c r="K69" s="832"/>
      <c r="L69" s="662"/>
      <c r="M69" s="663"/>
    </row>
    <row r="70" spans="2:13" ht="41.25" customHeight="1" x14ac:dyDescent="0.2">
      <c r="B70" s="428" t="s">
        <v>13</v>
      </c>
      <c r="C70" s="428" t="s">
        <v>15</v>
      </c>
      <c r="D70" s="428" t="s">
        <v>385</v>
      </c>
      <c r="E70" s="428" t="s">
        <v>5</v>
      </c>
      <c r="F70" s="428" t="s">
        <v>302</v>
      </c>
      <c r="G70" s="428" t="s">
        <v>2</v>
      </c>
      <c r="H70" s="490" t="s">
        <v>386</v>
      </c>
      <c r="I70" s="490" t="s">
        <v>17</v>
      </c>
      <c r="J70" s="490" t="s">
        <v>18</v>
      </c>
      <c r="K70" s="490" t="s">
        <v>388</v>
      </c>
      <c r="L70" s="430" t="s">
        <v>177</v>
      </c>
      <c r="M70" s="430" t="s">
        <v>178</v>
      </c>
    </row>
    <row r="71" spans="2:13" x14ac:dyDescent="0.2">
      <c r="B71" s="657"/>
      <c r="C71" s="664"/>
      <c r="D71" s="659"/>
      <c r="E71" s="664"/>
      <c r="F71" s="664"/>
      <c r="G71" s="664"/>
      <c r="H71" s="491"/>
      <c r="I71" s="491"/>
      <c r="J71" s="491"/>
      <c r="K71" s="491"/>
      <c r="L71" s="433"/>
      <c r="M71" s="433"/>
    </row>
    <row r="72" spans="2:13" x14ac:dyDescent="0.2">
      <c r="B72" s="814"/>
      <c r="C72" s="811"/>
      <c r="D72" s="822"/>
      <c r="E72" s="664"/>
      <c r="F72" s="664"/>
      <c r="G72" s="478"/>
      <c r="H72" s="491"/>
      <c r="I72" s="484"/>
      <c r="J72" s="484"/>
      <c r="K72" s="491"/>
      <c r="L72" s="552"/>
      <c r="M72" s="433"/>
    </row>
    <row r="73" spans="2:13" x14ac:dyDescent="0.2">
      <c r="B73" s="815"/>
      <c r="C73" s="813"/>
      <c r="D73" s="824"/>
      <c r="E73" s="664"/>
      <c r="F73" s="664"/>
      <c r="G73" s="682"/>
      <c r="H73" s="542"/>
      <c r="I73" s="492"/>
      <c r="J73" s="492"/>
      <c r="K73" s="491"/>
      <c r="L73" s="437"/>
      <c r="M73" s="437"/>
    </row>
    <row r="74" spans="2:13" ht="13.5" thickBot="1" x14ac:dyDescent="0.25">
      <c r="B74" s="672"/>
      <c r="C74" s="682"/>
      <c r="D74" s="665"/>
      <c r="E74" s="669"/>
      <c r="F74" s="669"/>
      <c r="G74" s="682"/>
      <c r="H74" s="542"/>
      <c r="I74" s="492"/>
      <c r="J74" s="492"/>
      <c r="K74" s="491"/>
      <c r="L74" s="437"/>
      <c r="M74" s="437"/>
    </row>
    <row r="75" spans="2:13" ht="13.5" thickBot="1" x14ac:dyDescent="0.25">
      <c r="B75" s="411"/>
      <c r="C75" s="412"/>
      <c r="D75" s="413" t="s">
        <v>582</v>
      </c>
      <c r="E75" s="412"/>
      <c r="F75" s="412"/>
      <c r="G75" s="412"/>
      <c r="H75" s="493"/>
      <c r="I75" s="493"/>
      <c r="J75" s="493"/>
      <c r="K75" s="494">
        <f>SUM(K71:K74)</f>
        <v>0</v>
      </c>
      <c r="L75" s="436"/>
      <c r="M75" s="440"/>
    </row>
    <row r="76" spans="2:13" ht="13.5" thickBot="1" x14ac:dyDescent="0.25">
      <c r="B76" s="417"/>
      <c r="C76" s="420"/>
      <c r="D76" s="438"/>
      <c r="E76" s="418"/>
      <c r="F76" s="420"/>
      <c r="G76" s="420"/>
      <c r="H76" s="489"/>
      <c r="I76" s="489"/>
      <c r="J76" s="580" t="s">
        <v>552</v>
      </c>
      <c r="K76" s="581">
        <f>K75+K63</f>
        <v>25679300.29154519</v>
      </c>
      <c r="L76" s="426"/>
      <c r="M76" s="424"/>
    </row>
    <row r="77" spans="2:13" x14ac:dyDescent="0.2">
      <c r="B77" s="417"/>
      <c r="C77" s="420"/>
      <c r="D77" s="438"/>
      <c r="E77" s="418"/>
      <c r="F77" s="420"/>
      <c r="G77" s="420"/>
      <c r="H77" s="489"/>
      <c r="I77" s="489"/>
      <c r="J77" s="489"/>
      <c r="K77" s="495"/>
      <c r="L77" s="426"/>
      <c r="M77" s="424"/>
    </row>
    <row r="78" spans="2:13" x14ac:dyDescent="0.2">
      <c r="B78" s="417"/>
      <c r="C78" s="420"/>
      <c r="D78" s="438"/>
      <c r="E78" s="418"/>
      <c r="F78" s="420"/>
      <c r="G78" s="420"/>
      <c r="H78" s="489"/>
      <c r="I78" s="489"/>
      <c r="J78" s="489"/>
      <c r="K78" s="495"/>
      <c r="L78" s="426"/>
      <c r="M78" s="424"/>
    </row>
    <row r="79" spans="2:13" x14ac:dyDescent="0.2">
      <c r="B79" s="417"/>
      <c r="C79" s="420"/>
      <c r="D79" s="419"/>
      <c r="E79" s="418"/>
      <c r="F79" s="420"/>
      <c r="G79" s="420"/>
      <c r="H79" s="489"/>
      <c r="I79" s="489"/>
      <c r="J79" s="489"/>
      <c r="K79" s="489"/>
      <c r="L79" s="489"/>
      <c r="M79" s="426"/>
    </row>
    <row r="80" spans="2:13" x14ac:dyDescent="0.2">
      <c r="B80" s="388"/>
      <c r="C80" s="389"/>
      <c r="D80" s="388"/>
      <c r="E80" s="388"/>
      <c r="F80" s="389"/>
      <c r="G80" s="388"/>
      <c r="H80" s="482"/>
      <c r="I80" s="482"/>
      <c r="J80" s="482"/>
      <c r="K80" s="482"/>
      <c r="L80" s="482"/>
      <c r="M80" s="388"/>
    </row>
    <row r="81" spans="2:13" x14ac:dyDescent="0.2">
      <c r="B81" s="388"/>
      <c r="C81" s="389"/>
      <c r="D81" s="388"/>
      <c r="E81" s="388"/>
      <c r="F81" s="389"/>
      <c r="G81" s="388"/>
      <c r="H81" s="482"/>
      <c r="I81" s="482"/>
      <c r="J81" s="482"/>
      <c r="K81" s="482"/>
      <c r="L81" s="482"/>
      <c r="M81" s="388"/>
    </row>
    <row r="82" spans="2:13" ht="12" customHeight="1" x14ac:dyDescent="0.2">
      <c r="B82" s="800" t="s">
        <v>390</v>
      </c>
      <c r="C82" s="801"/>
      <c r="D82" s="801"/>
      <c r="E82" s="801"/>
      <c r="F82" s="801"/>
      <c r="G82" s="801"/>
      <c r="H82" s="801"/>
      <c r="I82" s="801"/>
      <c r="J82" s="801"/>
      <c r="K82" s="801"/>
      <c r="L82" s="662"/>
      <c r="M82" s="388"/>
    </row>
    <row r="83" spans="2:13" ht="27.75" customHeight="1" x14ac:dyDescent="0.2">
      <c r="B83" s="430" t="s">
        <v>294</v>
      </c>
      <c r="C83" s="430" t="str">
        <f>C5</f>
        <v>Instrumento</v>
      </c>
      <c r="D83" s="428" t="s">
        <v>385</v>
      </c>
      <c r="E83" s="430" t="s">
        <v>156</v>
      </c>
      <c r="F83" s="430" t="s">
        <v>332</v>
      </c>
      <c r="G83" s="430" t="s">
        <v>0</v>
      </c>
      <c r="H83" s="483" t="s">
        <v>386</v>
      </c>
      <c r="I83" s="496" t="s">
        <v>379</v>
      </c>
      <c r="J83" s="668" t="s">
        <v>425</v>
      </c>
      <c r="K83" s="430" t="s">
        <v>333</v>
      </c>
      <c r="L83" s="442"/>
      <c r="M83" s="1"/>
    </row>
    <row r="84" spans="2:13" x14ac:dyDescent="0.2">
      <c r="B84" s="657"/>
      <c r="C84" s="664"/>
      <c r="D84" s="88"/>
      <c r="E84" s="664"/>
      <c r="F84" s="664"/>
      <c r="G84" s="478"/>
      <c r="H84" s="485"/>
      <c r="I84" s="484"/>
      <c r="J84" s="497"/>
      <c r="K84" s="537"/>
      <c r="L84" s="410"/>
      <c r="M84" s="1"/>
    </row>
    <row r="85" spans="2:13" x14ac:dyDescent="0.2">
      <c r="B85" s="657"/>
      <c r="C85" s="664"/>
      <c r="D85" s="88"/>
      <c r="E85" s="664"/>
      <c r="F85" s="664"/>
      <c r="G85" s="478"/>
      <c r="H85" s="485"/>
      <c r="I85" s="484"/>
      <c r="J85" s="497"/>
      <c r="K85" s="537"/>
      <c r="L85" s="444"/>
      <c r="M85" s="1"/>
    </row>
    <row r="86" spans="2:13" x14ac:dyDescent="0.2">
      <c r="B86" s="657"/>
      <c r="C86" s="664"/>
      <c r="D86" s="667"/>
      <c r="E86" s="664"/>
      <c r="F86" s="664"/>
      <c r="G86" s="478"/>
      <c r="H86" s="485"/>
      <c r="I86" s="484"/>
      <c r="J86" s="497"/>
      <c r="K86" s="537"/>
      <c r="L86" s="444"/>
      <c r="M86" s="1"/>
    </row>
    <row r="87" spans="2:13" x14ac:dyDescent="0.2">
      <c r="B87" s="657"/>
      <c r="C87" s="664"/>
      <c r="D87" s="88"/>
      <c r="E87" s="664"/>
      <c r="F87" s="664"/>
      <c r="G87" s="478"/>
      <c r="H87" s="485"/>
      <c r="I87" s="485"/>
      <c r="J87" s="497"/>
      <c r="K87" s="537"/>
      <c r="L87" s="444"/>
      <c r="M87" s="1"/>
    </row>
    <row r="88" spans="2:13" x14ac:dyDescent="0.2">
      <c r="B88" s="657"/>
      <c r="C88" s="664"/>
      <c r="D88" s="88"/>
      <c r="E88" s="664"/>
      <c r="F88" s="664"/>
      <c r="G88" s="478"/>
      <c r="H88" s="485"/>
      <c r="I88" s="497"/>
      <c r="J88" s="497"/>
      <c r="K88" s="537"/>
      <c r="L88" s="444"/>
      <c r="M88" s="1"/>
    </row>
    <row r="89" spans="2:13" x14ac:dyDescent="0.2">
      <c r="B89" s="657"/>
      <c r="C89" s="664"/>
      <c r="D89" s="88"/>
      <c r="E89" s="664"/>
      <c r="F89" s="664"/>
      <c r="G89" s="478"/>
      <c r="H89" s="485"/>
      <c r="I89" s="485"/>
      <c r="J89" s="497"/>
      <c r="K89" s="410"/>
      <c r="L89" s="444"/>
      <c r="M89" s="1"/>
    </row>
    <row r="90" spans="2:13" x14ac:dyDescent="0.2">
      <c r="B90" s="657"/>
      <c r="C90" s="664"/>
      <c r="D90" s="88"/>
      <c r="E90" s="664"/>
      <c r="F90" s="664"/>
      <c r="G90" s="478"/>
      <c r="H90" s="485"/>
      <c r="I90" s="485"/>
      <c r="J90" s="497"/>
      <c r="K90" s="410"/>
      <c r="L90" s="444"/>
      <c r="M90" s="1"/>
    </row>
    <row r="91" spans="2:13" x14ac:dyDescent="0.2">
      <c r="B91" s="657"/>
      <c r="C91" s="664"/>
      <c r="D91" s="88"/>
      <c r="E91" s="664"/>
      <c r="F91" s="664"/>
      <c r="G91" s="478"/>
      <c r="H91" s="485"/>
      <c r="I91" s="485"/>
      <c r="J91" s="497"/>
      <c r="K91" s="410"/>
      <c r="L91" s="444"/>
      <c r="M91" s="1"/>
    </row>
    <row r="92" spans="2:13" x14ac:dyDescent="0.2">
      <c r="B92" s="657"/>
      <c r="C92" s="664"/>
      <c r="D92" s="88"/>
      <c r="E92" s="664"/>
      <c r="F92" s="664"/>
      <c r="G92" s="478"/>
      <c r="H92" s="485"/>
      <c r="I92" s="485"/>
      <c r="J92" s="497"/>
      <c r="K92" s="410"/>
      <c r="L92" s="444"/>
      <c r="M92" s="1"/>
    </row>
    <row r="93" spans="2:13" x14ac:dyDescent="0.2">
      <c r="B93" s="657"/>
      <c r="C93" s="664"/>
      <c r="D93" s="88"/>
      <c r="E93" s="664"/>
      <c r="F93" s="664"/>
      <c r="G93" s="478"/>
      <c r="H93" s="485"/>
      <c r="I93" s="485"/>
      <c r="J93" s="497"/>
      <c r="K93" s="410"/>
      <c r="L93" s="444"/>
      <c r="M93" s="1"/>
    </row>
    <row r="94" spans="2:13" ht="13.5" thickBot="1" x14ac:dyDescent="0.25">
      <c r="B94" s="458"/>
      <c r="C94" s="459"/>
      <c r="D94" s="460" t="s">
        <v>424</v>
      </c>
      <c r="E94" s="459"/>
      <c r="F94" s="459"/>
      <c r="G94" s="459"/>
      <c r="H94" s="828"/>
      <c r="I94" s="828"/>
      <c r="J94" s="459">
        <f>SUM(J84:J93)</f>
        <v>0</v>
      </c>
      <c r="K94" s="459"/>
      <c r="L94" s="461"/>
      <c r="M94" s="1"/>
    </row>
    <row r="95" spans="2:13" x14ac:dyDescent="0.2">
      <c r="B95" s="1"/>
      <c r="C95" s="1"/>
      <c r="D95" s="1"/>
      <c r="E95" s="1"/>
      <c r="F95" s="1"/>
      <c r="G95" s="1"/>
      <c r="H95" s="1"/>
      <c r="I95" s="1"/>
      <c r="L95" s="1"/>
      <c r="M95" s="1"/>
    </row>
    <row r="96" spans="2:13" s="1" customFormat="1" x14ac:dyDescent="0.2"/>
    <row r="97" spans="2:16" s="1" customFormat="1" x14ac:dyDescent="0.2"/>
    <row r="98" spans="2:16" s="1" customFormat="1" x14ac:dyDescent="0.2"/>
    <row r="99" spans="2:16" s="1" customFormat="1" x14ac:dyDescent="0.2">
      <c r="C99" s="800" t="s">
        <v>391</v>
      </c>
      <c r="D99" s="801"/>
      <c r="E99" s="801"/>
      <c r="F99" s="801"/>
      <c r="G99" s="801"/>
      <c r="H99" s="801"/>
      <c r="I99" s="801"/>
      <c r="J99" s="801"/>
    </row>
    <row r="100" spans="2:16" ht="21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453"/>
    </row>
    <row r="101" spans="2:16" x14ac:dyDescent="0.2">
      <c r="C101" s="796" t="s">
        <v>342</v>
      </c>
      <c r="D101" s="797"/>
      <c r="E101" s="798"/>
      <c r="F101" s="389"/>
      <c r="H101" s="796" t="s">
        <v>356</v>
      </c>
      <c r="I101" s="797"/>
      <c r="J101" s="798"/>
      <c r="K101" s="482"/>
      <c r="L101" s="482"/>
      <c r="M101" s="388"/>
    </row>
    <row r="102" spans="2:16" ht="11.25" customHeight="1" x14ac:dyDescent="0.2">
      <c r="C102" s="661" t="s">
        <v>343</v>
      </c>
      <c r="D102" s="795" t="s">
        <v>344</v>
      </c>
      <c r="E102" s="795"/>
      <c r="F102" s="389"/>
      <c r="H102" s="661" t="s">
        <v>343</v>
      </c>
      <c r="I102" s="795" t="s">
        <v>344</v>
      </c>
      <c r="J102" s="795"/>
      <c r="K102" s="482"/>
      <c r="L102" s="482"/>
      <c r="M102" s="388"/>
    </row>
    <row r="103" spans="2:16" x14ac:dyDescent="0.2">
      <c r="C103" s="664" t="s">
        <v>345</v>
      </c>
      <c r="D103" s="702" t="s">
        <v>346</v>
      </c>
      <c r="E103" s="702"/>
      <c r="F103" s="389"/>
      <c r="H103" s="478" t="s">
        <v>308</v>
      </c>
      <c r="I103" s="702" t="s">
        <v>357</v>
      </c>
      <c r="J103" s="702"/>
      <c r="K103" s="482"/>
      <c r="L103" s="482"/>
      <c r="M103" s="388"/>
    </row>
    <row r="104" spans="2:16" x14ac:dyDescent="0.2">
      <c r="C104" s="664" t="s">
        <v>303</v>
      </c>
      <c r="D104" s="702" t="s">
        <v>347</v>
      </c>
      <c r="E104" s="702"/>
      <c r="F104" s="389"/>
      <c r="H104" s="478" t="s">
        <v>310</v>
      </c>
      <c r="I104" s="702" t="s">
        <v>358</v>
      </c>
      <c r="J104" s="702"/>
      <c r="K104" s="482"/>
      <c r="L104" s="482"/>
      <c r="M104" s="388"/>
    </row>
    <row r="105" spans="2:16" x14ac:dyDescent="0.2">
      <c r="C105" s="478" t="s">
        <v>369</v>
      </c>
      <c r="D105" s="702" t="s">
        <v>348</v>
      </c>
      <c r="E105" s="702"/>
      <c r="F105" s="389"/>
      <c r="H105" s="664" t="s">
        <v>309</v>
      </c>
      <c r="I105" s="702" t="s">
        <v>565</v>
      </c>
      <c r="J105" s="702"/>
      <c r="K105" s="482"/>
      <c r="L105" s="482"/>
      <c r="M105" s="388"/>
    </row>
    <row r="106" spans="2:16" x14ac:dyDescent="0.2">
      <c r="C106" s="478" t="s">
        <v>317</v>
      </c>
      <c r="D106" s="702" t="s">
        <v>349</v>
      </c>
      <c r="E106" s="702"/>
      <c r="F106" s="389"/>
      <c r="H106" s="478" t="s">
        <v>311</v>
      </c>
      <c r="I106" s="702" t="s">
        <v>360</v>
      </c>
      <c r="J106" s="702"/>
      <c r="K106" s="482"/>
      <c r="L106" s="482"/>
      <c r="M106" s="388"/>
    </row>
    <row r="107" spans="2:16" x14ac:dyDescent="0.2">
      <c r="C107" s="478" t="s">
        <v>563</v>
      </c>
      <c r="D107" s="702" t="s">
        <v>567</v>
      </c>
      <c r="E107" s="702"/>
      <c r="F107" s="389"/>
      <c r="H107" s="664" t="s">
        <v>313</v>
      </c>
      <c r="I107" s="702" t="s">
        <v>566</v>
      </c>
      <c r="J107" s="702"/>
      <c r="K107" s="482"/>
      <c r="L107" s="482"/>
      <c r="M107" s="388"/>
    </row>
    <row r="108" spans="2:16" x14ac:dyDescent="0.2">
      <c r="C108" s="478" t="s">
        <v>307</v>
      </c>
      <c r="D108" s="702" t="s">
        <v>350</v>
      </c>
      <c r="E108" s="702"/>
      <c r="F108" s="389"/>
      <c r="H108" s="478" t="s">
        <v>296</v>
      </c>
      <c r="I108" s="702" t="s">
        <v>362</v>
      </c>
      <c r="J108" s="702"/>
      <c r="K108" s="482"/>
      <c r="L108" s="482"/>
      <c r="M108" s="388"/>
    </row>
    <row r="109" spans="2:16" x14ac:dyDescent="0.2">
      <c r="C109" s="664" t="s">
        <v>305</v>
      </c>
      <c r="D109" s="838" t="s">
        <v>351</v>
      </c>
      <c r="E109" s="839"/>
      <c r="F109" s="389"/>
      <c r="H109" s="478" t="s">
        <v>301</v>
      </c>
      <c r="I109" s="702" t="s">
        <v>363</v>
      </c>
      <c r="J109" s="702"/>
      <c r="K109" s="482"/>
      <c r="L109" s="482"/>
      <c r="M109" s="388"/>
    </row>
    <row r="110" spans="2:16" x14ac:dyDescent="0.2">
      <c r="C110" s="664" t="s">
        <v>352</v>
      </c>
      <c r="D110" s="838" t="s">
        <v>353</v>
      </c>
      <c r="E110" s="839"/>
      <c r="F110" s="389"/>
      <c r="H110" s="478" t="s">
        <v>314</v>
      </c>
      <c r="I110" s="702" t="s">
        <v>364</v>
      </c>
      <c r="J110" s="702"/>
      <c r="K110" s="482"/>
      <c r="L110" s="482"/>
      <c r="M110" s="388"/>
    </row>
    <row r="111" spans="2:16" x14ac:dyDescent="0.2">
      <c r="C111" s="478" t="s">
        <v>330</v>
      </c>
      <c r="D111" s="838" t="s">
        <v>354</v>
      </c>
      <c r="E111" s="839"/>
      <c r="F111" s="389"/>
      <c r="H111" s="478" t="s">
        <v>297</v>
      </c>
      <c r="I111" s="702" t="s">
        <v>76</v>
      </c>
      <c r="J111" s="702"/>
      <c r="K111" s="482"/>
      <c r="L111" s="482"/>
      <c r="M111" s="388"/>
    </row>
    <row r="112" spans="2:16" x14ac:dyDescent="0.2">
      <c r="B112" s="388"/>
      <c r="C112" s="478" t="s">
        <v>331</v>
      </c>
      <c r="D112" s="838" t="s">
        <v>355</v>
      </c>
      <c r="E112" s="839"/>
      <c r="F112" s="389"/>
      <c r="G112" s="388"/>
      <c r="H112" s="478" t="s">
        <v>568</v>
      </c>
      <c r="I112" s="702" t="s">
        <v>569</v>
      </c>
      <c r="J112" s="702"/>
      <c r="K112" s="482"/>
      <c r="L112" s="482"/>
      <c r="M112" s="388"/>
    </row>
    <row r="113" spans="3:16" x14ac:dyDescent="0.2">
      <c r="C113" s="391"/>
      <c r="F113" s="389"/>
      <c r="G113" s="388"/>
      <c r="H113" s="482"/>
      <c r="I113" s="482"/>
      <c r="J113" s="482"/>
      <c r="K113" s="482"/>
      <c r="L113" s="482"/>
      <c r="M113" s="388"/>
    </row>
    <row r="114" spans="3:16" x14ac:dyDescent="0.2">
      <c r="C114" s="391"/>
      <c r="F114" s="796" t="s">
        <v>366</v>
      </c>
      <c r="G114" s="797"/>
      <c r="H114" s="798"/>
      <c r="I114" s="482"/>
      <c r="J114" s="482"/>
      <c r="K114" s="482"/>
      <c r="L114" s="482"/>
      <c r="M114" s="388"/>
    </row>
    <row r="115" spans="3:16" ht="11.25" customHeight="1" x14ac:dyDescent="0.2">
      <c r="C115" s="391"/>
      <c r="F115" s="661" t="s">
        <v>343</v>
      </c>
      <c r="G115" s="795" t="s">
        <v>344</v>
      </c>
      <c r="H115" s="795"/>
      <c r="I115" s="482"/>
      <c r="J115" s="482"/>
      <c r="K115" s="482"/>
      <c r="L115" s="482"/>
      <c r="M115" s="388"/>
    </row>
    <row r="116" spans="3:16" x14ac:dyDescent="0.2">
      <c r="C116" s="391"/>
      <c r="F116" s="664" t="s">
        <v>304</v>
      </c>
      <c r="G116" s="702" t="s">
        <v>367</v>
      </c>
      <c r="H116" s="702"/>
      <c r="I116" s="482"/>
      <c r="J116" s="482"/>
      <c r="K116" s="482"/>
      <c r="L116" s="482"/>
      <c r="M116" s="388"/>
    </row>
    <row r="117" spans="3:16" x14ac:dyDescent="0.2">
      <c r="C117" s="391"/>
      <c r="F117" s="664" t="s">
        <v>306</v>
      </c>
      <c r="G117" s="702" t="s">
        <v>368</v>
      </c>
      <c r="H117" s="702"/>
      <c r="I117" s="482"/>
      <c r="J117" s="482"/>
      <c r="K117" s="482"/>
      <c r="L117" s="482"/>
      <c r="M117" s="388"/>
    </row>
    <row r="118" spans="3:16" x14ac:dyDescent="0.2">
      <c r="C118" s="391"/>
      <c r="F118" s="389"/>
      <c r="G118" s="388"/>
      <c r="H118" s="482"/>
      <c r="I118" s="482"/>
      <c r="J118" s="482"/>
      <c r="K118" s="482"/>
      <c r="L118" s="482"/>
      <c r="M118" s="388"/>
      <c r="N118" s="1"/>
      <c r="O118" s="1"/>
      <c r="P118" s="1"/>
    </row>
    <row r="119" spans="3:16" x14ac:dyDescent="0.2">
      <c r="C119" s="391"/>
      <c r="F119" s="389"/>
      <c r="G119" s="388"/>
      <c r="H119" s="482"/>
      <c r="I119" s="482"/>
      <c r="J119" s="482"/>
      <c r="K119" s="482"/>
      <c r="L119" s="482"/>
      <c r="M119" s="388"/>
      <c r="N119" s="1"/>
      <c r="O119" s="1"/>
      <c r="P119" s="1"/>
    </row>
    <row r="120" spans="3:16" x14ac:dyDescent="0.2">
      <c r="C120" s="391"/>
      <c r="F120" s="389"/>
      <c r="G120" s="388"/>
      <c r="H120" s="482"/>
      <c r="I120" s="482"/>
      <c r="J120" s="482"/>
      <c r="K120" s="482"/>
      <c r="L120" s="482"/>
      <c r="M120" s="388"/>
      <c r="N120" s="1"/>
      <c r="O120" s="1"/>
      <c r="P120" s="1"/>
    </row>
    <row r="121" spans="3:16" x14ac:dyDescent="0.2">
      <c r="C121" s="391"/>
      <c r="F121" s="389"/>
      <c r="G121" s="388"/>
      <c r="H121" s="482"/>
      <c r="I121" s="482"/>
      <c r="J121" s="482"/>
      <c r="K121" s="482"/>
      <c r="L121" s="482"/>
      <c r="M121" s="388"/>
      <c r="N121" s="1"/>
      <c r="O121" s="1"/>
      <c r="P121" s="1"/>
    </row>
    <row r="122" spans="3:16" x14ac:dyDescent="0.2">
      <c r="C122" s="391"/>
      <c r="F122" s="389"/>
      <c r="G122" s="388"/>
      <c r="H122" s="482"/>
      <c r="I122" s="482"/>
      <c r="J122" s="482"/>
      <c r="K122" s="482"/>
      <c r="L122" s="482"/>
      <c r="M122" s="388"/>
      <c r="N122" s="1"/>
      <c r="O122" s="1"/>
      <c r="P122" s="1"/>
    </row>
    <row r="123" spans="3:16" x14ac:dyDescent="0.2">
      <c r="C123" s="391"/>
      <c r="F123" s="389"/>
      <c r="G123" s="388"/>
      <c r="H123" s="482"/>
      <c r="I123" s="482"/>
      <c r="J123" s="482"/>
      <c r="K123" s="482"/>
      <c r="L123" s="482"/>
      <c r="M123" s="388"/>
    </row>
    <row r="124" spans="3:16" x14ac:dyDescent="0.2">
      <c r="C124" s="389"/>
      <c r="E124" s="388"/>
      <c r="F124" s="389"/>
      <c r="G124" s="388"/>
      <c r="H124" s="482"/>
      <c r="I124" s="482"/>
      <c r="J124" s="482"/>
      <c r="K124" s="482"/>
      <c r="L124" s="482"/>
      <c r="M124" s="388"/>
    </row>
    <row r="125" spans="3:16" x14ac:dyDescent="0.2">
      <c r="C125" s="391"/>
      <c r="F125" s="389"/>
      <c r="G125" s="388"/>
      <c r="H125" s="482"/>
      <c r="I125" s="482"/>
      <c r="J125" s="482"/>
      <c r="K125" s="482"/>
      <c r="L125" s="482"/>
      <c r="M125" s="388"/>
    </row>
    <row r="126" spans="3:16" x14ac:dyDescent="0.2">
      <c r="C126" s="391"/>
      <c r="F126" s="389"/>
      <c r="G126" s="388"/>
      <c r="H126" s="482"/>
      <c r="I126" s="482"/>
      <c r="J126" s="482"/>
      <c r="K126" s="482"/>
      <c r="L126" s="482"/>
      <c r="M126" s="388"/>
    </row>
    <row r="127" spans="3:16" x14ac:dyDescent="0.2">
      <c r="C127" s="391"/>
      <c r="F127" s="389"/>
      <c r="G127" s="388"/>
      <c r="H127" s="482"/>
      <c r="I127" s="482"/>
      <c r="J127" s="482"/>
      <c r="K127" s="482"/>
      <c r="L127" s="482"/>
      <c r="M127" s="388"/>
    </row>
    <row r="128" spans="3:16" x14ac:dyDescent="0.2">
      <c r="C128" s="391"/>
      <c r="F128" s="389"/>
      <c r="G128" s="388"/>
      <c r="H128" s="482"/>
      <c r="I128" s="482"/>
      <c r="J128" s="482"/>
      <c r="K128" s="482"/>
      <c r="L128" s="482"/>
      <c r="M128" s="388"/>
    </row>
    <row r="129" spans="2:13" x14ac:dyDescent="0.2">
      <c r="B129" s="388"/>
      <c r="C129" s="389"/>
      <c r="D129" s="388"/>
      <c r="E129" s="388"/>
      <c r="F129" s="389"/>
      <c r="G129" s="388"/>
      <c r="H129" s="482"/>
      <c r="I129" s="482"/>
      <c r="J129" s="482"/>
      <c r="K129" s="482"/>
      <c r="L129" s="482"/>
      <c r="M129" s="388"/>
    </row>
    <row r="130" spans="2:13" x14ac:dyDescent="0.2">
      <c r="B130" s="388"/>
      <c r="C130" s="389"/>
      <c r="D130" s="388"/>
      <c r="E130" s="388"/>
      <c r="F130" s="389"/>
      <c r="G130" s="388"/>
      <c r="H130" s="482"/>
      <c r="I130" s="482"/>
      <c r="J130" s="482"/>
      <c r="K130" s="482"/>
      <c r="L130" s="482"/>
      <c r="M130" s="388"/>
    </row>
    <row r="131" spans="2:13" x14ac:dyDescent="0.2">
      <c r="B131" s="388"/>
      <c r="C131" s="389"/>
      <c r="D131" s="388"/>
      <c r="E131" s="388"/>
      <c r="F131" s="389"/>
      <c r="G131" s="388"/>
      <c r="H131" s="482"/>
      <c r="I131" s="482"/>
      <c r="J131" s="482"/>
      <c r="K131" s="482"/>
      <c r="L131" s="482"/>
      <c r="M131" s="388"/>
    </row>
    <row r="132" spans="2:13" x14ac:dyDescent="0.2">
      <c r="B132" s="388"/>
      <c r="C132" s="389"/>
      <c r="D132" s="388"/>
      <c r="E132" s="388"/>
      <c r="F132" s="389"/>
      <c r="G132" s="388"/>
      <c r="H132" s="482"/>
      <c r="I132" s="482"/>
      <c r="J132" s="482"/>
      <c r="K132" s="482"/>
      <c r="L132" s="482"/>
      <c r="M132" s="388"/>
    </row>
    <row r="133" spans="2:13" x14ac:dyDescent="0.2">
      <c r="B133" s="388"/>
      <c r="C133" s="389"/>
      <c r="D133" s="388"/>
      <c r="E133" s="388"/>
      <c r="F133" s="389"/>
      <c r="G133" s="388"/>
      <c r="H133" s="482"/>
      <c r="I133" s="482"/>
      <c r="J133" s="482"/>
      <c r="K133" s="482"/>
      <c r="L133" s="482"/>
      <c r="M133" s="388"/>
    </row>
    <row r="134" spans="2:13" x14ac:dyDescent="0.2">
      <c r="B134" s="388"/>
      <c r="C134" s="389"/>
      <c r="D134" s="388"/>
      <c r="E134" s="388"/>
      <c r="F134" s="389"/>
      <c r="G134" s="388"/>
      <c r="H134" s="482"/>
      <c r="I134" s="482"/>
      <c r="J134" s="482"/>
      <c r="K134" s="482"/>
      <c r="L134" s="482"/>
      <c r="M134" s="388"/>
    </row>
  </sheetData>
  <mergeCells count="77">
    <mergeCell ref="B15:B16"/>
    <mergeCell ref="C15:C16"/>
    <mergeCell ref="D15:D16"/>
    <mergeCell ref="B7:B9"/>
    <mergeCell ref="C7:C9"/>
    <mergeCell ref="B2:J2"/>
    <mergeCell ref="B3:J3"/>
    <mergeCell ref="D7:D9"/>
    <mergeCell ref="B18:B20"/>
    <mergeCell ref="C18:C20"/>
    <mergeCell ref="D18:D20"/>
    <mergeCell ref="B22:B23"/>
    <mergeCell ref="C22:C23"/>
    <mergeCell ref="D22:D23"/>
    <mergeCell ref="B31:B32"/>
    <mergeCell ref="C31:C32"/>
    <mergeCell ref="D31:D32"/>
    <mergeCell ref="B35:B37"/>
    <mergeCell ref="C35:C37"/>
    <mergeCell ref="D35:D37"/>
    <mergeCell ref="B39:B41"/>
    <mergeCell ref="C39:C41"/>
    <mergeCell ref="D39:D41"/>
    <mergeCell ref="B42:B45"/>
    <mergeCell ref="C42:C45"/>
    <mergeCell ref="D42:D45"/>
    <mergeCell ref="B46:B48"/>
    <mergeCell ref="C46:C48"/>
    <mergeCell ref="D46:D48"/>
    <mergeCell ref="B50:B52"/>
    <mergeCell ref="C50:C52"/>
    <mergeCell ref="D50:D52"/>
    <mergeCell ref="B72:B73"/>
    <mergeCell ref="C72:C73"/>
    <mergeCell ref="D72:D73"/>
    <mergeCell ref="B54:B55"/>
    <mergeCell ref="C54:C55"/>
    <mergeCell ref="D54:D55"/>
    <mergeCell ref="B56:B59"/>
    <mergeCell ref="C56:C59"/>
    <mergeCell ref="D56:D59"/>
    <mergeCell ref="B60:B62"/>
    <mergeCell ref="C60:C62"/>
    <mergeCell ref="D60:D62"/>
    <mergeCell ref="B65:D65"/>
    <mergeCell ref="B69:K69"/>
    <mergeCell ref="I105:J105"/>
    <mergeCell ref="B82:K82"/>
    <mergeCell ref="H94:I94"/>
    <mergeCell ref="C99:J99"/>
    <mergeCell ref="C101:E101"/>
    <mergeCell ref="H101:J101"/>
    <mergeCell ref="D102:E102"/>
    <mergeCell ref="I102:J102"/>
    <mergeCell ref="D103:E103"/>
    <mergeCell ref="I103:J103"/>
    <mergeCell ref="D104:E104"/>
    <mergeCell ref="I104:J104"/>
    <mergeCell ref="D105:E105"/>
    <mergeCell ref="G116:H116"/>
    <mergeCell ref="G117:H117"/>
    <mergeCell ref="D109:E109"/>
    <mergeCell ref="I109:J109"/>
    <mergeCell ref="D110:E110"/>
    <mergeCell ref="I110:J110"/>
    <mergeCell ref="D111:E111"/>
    <mergeCell ref="I111:J111"/>
    <mergeCell ref="D112:E112"/>
    <mergeCell ref="I112:J112"/>
    <mergeCell ref="F114:H114"/>
    <mergeCell ref="G115:H115"/>
    <mergeCell ref="D106:E106"/>
    <mergeCell ref="I106:J106"/>
    <mergeCell ref="D107:E107"/>
    <mergeCell ref="I107:J107"/>
    <mergeCell ref="D108:E108"/>
    <mergeCell ref="I108:J108"/>
  </mergeCells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41"/>
  <sheetViews>
    <sheetView showGridLines="0" zoomScale="90" zoomScaleNormal="90" workbookViewId="0">
      <selection activeCell="D5" sqref="D5"/>
    </sheetView>
  </sheetViews>
  <sheetFormatPr baseColWidth="10" defaultColWidth="0" defaultRowHeight="12.75" x14ac:dyDescent="0.25"/>
  <cols>
    <col min="1" max="1" width="0.7109375" style="87" customWidth="1"/>
    <col min="2" max="2" width="3.85546875" style="87" customWidth="1"/>
    <col min="3" max="3" width="11.28515625" style="103" customWidth="1"/>
    <col min="4" max="4" width="35.5703125" style="87" customWidth="1"/>
    <col min="5" max="5" width="13.5703125" style="87" customWidth="1"/>
    <col min="6" max="6" width="20.28515625" style="87" customWidth="1"/>
    <col min="7" max="7" width="7.42578125" style="103" customWidth="1"/>
    <col min="8" max="8" width="18.85546875" style="87" customWidth="1"/>
    <col min="9" max="9" width="11" style="103" hidden="1" customWidth="1"/>
    <col min="10" max="10" width="8.42578125" style="114" hidden="1" customWidth="1"/>
    <col min="11" max="11" width="12.7109375" style="99" hidden="1" customWidth="1"/>
    <col min="12" max="13" width="14.42578125" style="99" customWidth="1"/>
    <col min="14" max="14" width="21.140625" style="87" customWidth="1"/>
    <col min="15" max="15" width="12.5703125" style="87" customWidth="1"/>
    <col min="16" max="16" width="1.140625" style="87" customWidth="1"/>
    <col min="17" max="17" width="13.42578125" style="87" hidden="1" customWidth="1"/>
    <col min="18" max="20" width="0" style="87" hidden="1" customWidth="1"/>
    <col min="21" max="21" width="13.42578125" style="87" hidden="1" customWidth="1"/>
    <col min="22" max="22" width="13.42578125" style="104" hidden="1" customWidth="1"/>
    <col min="23" max="24" width="0" style="87" hidden="1" customWidth="1"/>
    <col min="25" max="16384" width="11.42578125" style="87" hidden="1"/>
  </cols>
  <sheetData>
    <row r="2" spans="2:24" ht="18.75" x14ac:dyDescent="0.25">
      <c r="B2" s="704" t="s">
        <v>10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6"/>
    </row>
    <row r="3" spans="2:24" ht="18.75" x14ac:dyDescent="0.25">
      <c r="B3" s="707" t="s">
        <v>165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9"/>
      <c r="Q3" s="698" t="s">
        <v>159</v>
      </c>
      <c r="R3" s="698"/>
      <c r="S3" s="698"/>
      <c r="T3" s="698"/>
      <c r="U3" s="698"/>
      <c r="V3" s="698"/>
    </row>
    <row r="4" spans="2:24" ht="6.75" customHeight="1" x14ac:dyDescent="0.25">
      <c r="Q4" s="109">
        <v>50</v>
      </c>
      <c r="R4" s="109"/>
      <c r="S4" s="109">
        <v>153</v>
      </c>
      <c r="T4" s="109">
        <v>142</v>
      </c>
      <c r="U4" s="109"/>
      <c r="V4" s="110"/>
    </row>
    <row r="5" spans="2:24" s="5" customFormat="1" ht="48" customHeight="1" x14ac:dyDescent="0.25">
      <c r="B5" s="211" t="s">
        <v>12</v>
      </c>
      <c r="C5" s="211" t="s">
        <v>13</v>
      </c>
      <c r="D5" s="211" t="s">
        <v>14</v>
      </c>
      <c r="E5" s="211" t="s">
        <v>5</v>
      </c>
      <c r="F5" s="211" t="s">
        <v>15</v>
      </c>
      <c r="G5" s="211" t="s">
        <v>5</v>
      </c>
      <c r="H5" s="211" t="s">
        <v>0</v>
      </c>
      <c r="I5" s="211" t="s">
        <v>2</v>
      </c>
      <c r="J5" s="212" t="s">
        <v>16</v>
      </c>
      <c r="K5" s="213" t="s">
        <v>17</v>
      </c>
      <c r="L5" s="213" t="s">
        <v>18</v>
      </c>
      <c r="M5" s="213" t="s">
        <v>215</v>
      </c>
      <c r="N5" s="214" t="s">
        <v>19</v>
      </c>
      <c r="O5" s="214" t="s">
        <v>20</v>
      </c>
      <c r="Q5" s="96" t="s">
        <v>154</v>
      </c>
      <c r="R5" s="96" t="s">
        <v>156</v>
      </c>
      <c r="S5" s="96" t="s">
        <v>164</v>
      </c>
      <c r="T5" s="96" t="s">
        <v>163</v>
      </c>
      <c r="U5" s="96" t="s">
        <v>161</v>
      </c>
      <c r="V5" s="108" t="s">
        <v>162</v>
      </c>
    </row>
    <row r="6" spans="2:24" s="115" customFormat="1" x14ac:dyDescent="0.25">
      <c r="B6" s="187">
        <v>1</v>
      </c>
      <c r="C6" s="188">
        <v>40191</v>
      </c>
      <c r="D6" s="88" t="s">
        <v>45</v>
      </c>
      <c r="E6" s="116" t="s">
        <v>102</v>
      </c>
      <c r="F6" s="88" t="s">
        <v>25</v>
      </c>
      <c r="G6" s="116" t="s">
        <v>6</v>
      </c>
      <c r="H6" s="88" t="s">
        <v>46</v>
      </c>
      <c r="I6" s="116" t="s">
        <v>47</v>
      </c>
      <c r="J6" s="117">
        <v>4527</v>
      </c>
      <c r="K6" s="100">
        <v>6562500</v>
      </c>
      <c r="L6" s="100">
        <v>1312500000</v>
      </c>
      <c r="M6" s="100">
        <f>L6/1.53777/6.97</f>
        <v>122454612.93244427</v>
      </c>
      <c r="N6" s="208" t="s">
        <v>48</v>
      </c>
      <c r="O6" s="118">
        <v>5.0000000000000001E-3</v>
      </c>
      <c r="Q6" s="105"/>
      <c r="R6" s="105"/>
      <c r="S6" s="105"/>
      <c r="T6" s="105"/>
      <c r="U6" s="106">
        <f>SUM(Q6:T6)</f>
        <v>0</v>
      </c>
      <c r="V6" s="106">
        <f>IF(H6="Bolivianos",U6/6.97,U6)</f>
        <v>0</v>
      </c>
    </row>
    <row r="7" spans="2:24" s="115" customFormat="1" x14ac:dyDescent="0.25">
      <c r="B7" s="187">
        <f>B6+1</f>
        <v>2</v>
      </c>
      <c r="C7" s="188">
        <v>40200</v>
      </c>
      <c r="D7" s="88" t="s">
        <v>43</v>
      </c>
      <c r="E7" s="116" t="s">
        <v>107</v>
      </c>
      <c r="F7" s="88" t="s">
        <v>9</v>
      </c>
      <c r="G7" s="116" t="s">
        <v>6</v>
      </c>
      <c r="H7" s="88" t="s">
        <v>33</v>
      </c>
      <c r="I7" s="116" t="s">
        <v>8</v>
      </c>
      <c r="J7" s="117">
        <v>360</v>
      </c>
      <c r="K7" s="100">
        <v>10000</v>
      </c>
      <c r="L7" s="100">
        <v>5000000</v>
      </c>
      <c r="M7" s="100">
        <f>L7/6.97</f>
        <v>717360.11477761844</v>
      </c>
      <c r="N7" s="118">
        <v>2.5000000000000001E-2</v>
      </c>
      <c r="O7" s="118">
        <v>1.4999E-2</v>
      </c>
      <c r="Q7" s="105"/>
      <c r="R7" s="105"/>
      <c r="S7" s="105"/>
      <c r="T7" s="105"/>
      <c r="U7" s="106">
        <f t="shared" ref="U7:U38" si="0">SUM(Q7:T7)</f>
        <v>0</v>
      </c>
      <c r="V7" s="106">
        <f t="shared" ref="V7:V38" si="1">IF(H7="Bolivianos",U7/6.97,U7)</f>
        <v>0</v>
      </c>
    </row>
    <row r="8" spans="2:24" ht="25.5" x14ac:dyDescent="0.25">
      <c r="B8" s="187">
        <f>B7+1</f>
        <v>3</v>
      </c>
      <c r="C8" s="188">
        <v>40233</v>
      </c>
      <c r="D8" s="89" t="s">
        <v>49</v>
      </c>
      <c r="E8" s="116" t="s">
        <v>103</v>
      </c>
      <c r="F8" s="88" t="s">
        <v>35</v>
      </c>
      <c r="G8" s="116" t="s">
        <v>6</v>
      </c>
      <c r="H8" s="88" t="s">
        <v>33</v>
      </c>
      <c r="I8" s="116" t="s">
        <v>50</v>
      </c>
      <c r="J8" s="117">
        <v>3645</v>
      </c>
      <c r="K8" s="100">
        <v>1000</v>
      </c>
      <c r="L8" s="100">
        <v>262500000</v>
      </c>
      <c r="M8" s="100">
        <f>L8/6.97</f>
        <v>37661406.025824964</v>
      </c>
      <c r="N8" s="118">
        <v>9.5000000000000001E-2</v>
      </c>
      <c r="O8" s="118">
        <v>7.9399999999999998E-2</v>
      </c>
      <c r="Q8" s="107">
        <v>82536920</v>
      </c>
      <c r="R8" s="107"/>
      <c r="S8" s="107"/>
      <c r="T8" s="107"/>
      <c r="U8" s="106">
        <f t="shared" si="0"/>
        <v>82536920</v>
      </c>
      <c r="V8" s="106">
        <f t="shared" si="1"/>
        <v>11841738.880918222</v>
      </c>
      <c r="W8" s="104"/>
      <c r="X8" s="104"/>
    </row>
    <row r="9" spans="2:24" x14ac:dyDescent="0.25">
      <c r="B9" s="699">
        <f t="shared" ref="B9:B17" si="2">B8+1</f>
        <v>4</v>
      </c>
      <c r="C9" s="701">
        <v>40248</v>
      </c>
      <c r="D9" s="702" t="s">
        <v>51</v>
      </c>
      <c r="E9" s="116" t="s">
        <v>104</v>
      </c>
      <c r="F9" s="703" t="s">
        <v>25</v>
      </c>
      <c r="G9" s="116" t="s">
        <v>52</v>
      </c>
      <c r="H9" s="88" t="s">
        <v>22</v>
      </c>
      <c r="I9" s="116" t="s">
        <v>4</v>
      </c>
      <c r="J9" s="117">
        <v>1440</v>
      </c>
      <c r="K9" s="100">
        <v>1000</v>
      </c>
      <c r="L9" s="100">
        <v>4000000</v>
      </c>
      <c r="M9" s="100">
        <f>L9</f>
        <v>4000000</v>
      </c>
      <c r="N9" s="118">
        <v>0.05</v>
      </c>
      <c r="O9" s="118">
        <v>2.30496E-2</v>
      </c>
      <c r="Q9" s="107"/>
      <c r="R9" s="107"/>
      <c r="S9" s="107"/>
      <c r="T9" s="107"/>
      <c r="U9" s="106">
        <f t="shared" si="0"/>
        <v>0</v>
      </c>
      <c r="V9" s="106">
        <f t="shared" si="1"/>
        <v>0</v>
      </c>
      <c r="W9" s="104"/>
      <c r="X9" s="104"/>
    </row>
    <row r="10" spans="2:24" x14ac:dyDescent="0.25">
      <c r="B10" s="700"/>
      <c r="C10" s="700"/>
      <c r="D10" s="702"/>
      <c r="E10" s="116" t="s">
        <v>105</v>
      </c>
      <c r="F10" s="700"/>
      <c r="G10" s="116" t="s">
        <v>53</v>
      </c>
      <c r="H10" s="88" t="s">
        <v>22</v>
      </c>
      <c r="I10" s="116" t="s">
        <v>4</v>
      </c>
      <c r="J10" s="117">
        <v>2520</v>
      </c>
      <c r="K10" s="100">
        <v>1000</v>
      </c>
      <c r="L10" s="100">
        <v>3500000</v>
      </c>
      <c r="M10" s="100">
        <f>L10</f>
        <v>3500000</v>
      </c>
      <c r="N10" s="118">
        <v>6.5000000000000002E-2</v>
      </c>
      <c r="O10" s="118">
        <v>0.03</v>
      </c>
      <c r="Q10" s="107"/>
      <c r="R10" s="107"/>
      <c r="S10" s="107"/>
      <c r="T10" s="107"/>
      <c r="U10" s="106">
        <f t="shared" si="0"/>
        <v>0</v>
      </c>
      <c r="V10" s="106">
        <f t="shared" si="1"/>
        <v>0</v>
      </c>
      <c r="W10" s="104"/>
      <c r="X10" s="104"/>
    </row>
    <row r="11" spans="2:24" x14ac:dyDescent="0.25">
      <c r="B11" s="700"/>
      <c r="C11" s="700"/>
      <c r="D11" s="702"/>
      <c r="E11" s="116" t="s">
        <v>106</v>
      </c>
      <c r="F11" s="700"/>
      <c r="G11" s="116" t="s">
        <v>54</v>
      </c>
      <c r="H11" s="88" t="s">
        <v>33</v>
      </c>
      <c r="I11" s="116" t="s">
        <v>4</v>
      </c>
      <c r="J11" s="117">
        <v>3600</v>
      </c>
      <c r="K11" s="100">
        <v>10000</v>
      </c>
      <c r="L11" s="100">
        <v>44150000</v>
      </c>
      <c r="M11" s="100">
        <f>L11/6.97</f>
        <v>6334289.8134863703</v>
      </c>
      <c r="N11" s="118">
        <v>0.09</v>
      </c>
      <c r="O11" s="118">
        <v>3.7842899207248017E-2</v>
      </c>
      <c r="Q11" s="107"/>
      <c r="R11" s="107"/>
      <c r="S11" s="107"/>
      <c r="T11" s="107"/>
      <c r="U11" s="106">
        <f t="shared" si="0"/>
        <v>0</v>
      </c>
      <c r="V11" s="106">
        <f t="shared" si="1"/>
        <v>0</v>
      </c>
      <c r="W11" s="104"/>
      <c r="X11" s="104"/>
    </row>
    <row r="12" spans="2:24" x14ac:dyDescent="0.25">
      <c r="B12" s="187">
        <f>B9+1</f>
        <v>5</v>
      </c>
      <c r="C12" s="188">
        <v>40249</v>
      </c>
      <c r="D12" s="89" t="s">
        <v>43</v>
      </c>
      <c r="E12" s="116" t="s">
        <v>108</v>
      </c>
      <c r="F12" s="88" t="s">
        <v>9</v>
      </c>
      <c r="G12" s="116" t="s">
        <v>6</v>
      </c>
      <c r="H12" s="88" t="s">
        <v>33</v>
      </c>
      <c r="I12" s="116" t="s">
        <v>8</v>
      </c>
      <c r="J12" s="117">
        <v>360</v>
      </c>
      <c r="K12" s="100">
        <v>10000</v>
      </c>
      <c r="L12" s="100">
        <v>3940000</v>
      </c>
      <c r="M12" s="100">
        <f>L12/6.97</f>
        <v>565279.77044476324</v>
      </c>
      <c r="N12" s="118">
        <v>0.02</v>
      </c>
      <c r="O12" s="118">
        <v>1.14E-2</v>
      </c>
      <c r="Q12" s="107"/>
      <c r="R12" s="107"/>
      <c r="S12" s="107"/>
      <c r="T12" s="107"/>
      <c r="U12" s="106">
        <f t="shared" si="0"/>
        <v>0</v>
      </c>
      <c r="V12" s="106">
        <f t="shared" si="1"/>
        <v>0</v>
      </c>
      <c r="W12" s="104"/>
      <c r="X12" s="104"/>
    </row>
    <row r="13" spans="2:24" x14ac:dyDescent="0.25">
      <c r="B13" s="187">
        <f t="shared" si="2"/>
        <v>6</v>
      </c>
      <c r="C13" s="188">
        <v>40275</v>
      </c>
      <c r="D13" s="89" t="s">
        <v>40</v>
      </c>
      <c r="E13" s="116" t="s">
        <v>109</v>
      </c>
      <c r="F13" s="88" t="s">
        <v>25</v>
      </c>
      <c r="G13" s="116" t="s">
        <v>6</v>
      </c>
      <c r="H13" s="88" t="s">
        <v>33</v>
      </c>
      <c r="I13" s="116" t="s">
        <v>3</v>
      </c>
      <c r="J13" s="117">
        <v>2880</v>
      </c>
      <c r="K13" s="100">
        <v>10000</v>
      </c>
      <c r="L13" s="100">
        <v>21500000</v>
      </c>
      <c r="M13" s="100">
        <f>L13/6.97</f>
        <v>3084648.493543759</v>
      </c>
      <c r="N13" s="118">
        <v>6.5000000000000002E-2</v>
      </c>
      <c r="O13" s="118">
        <v>3.2381776361770122E-2</v>
      </c>
      <c r="Q13" s="107">
        <v>6325025</v>
      </c>
      <c r="R13" s="107"/>
      <c r="S13" s="107"/>
      <c r="T13" s="107"/>
      <c r="U13" s="106">
        <f t="shared" si="0"/>
        <v>6325025</v>
      </c>
      <c r="V13" s="106">
        <f t="shared" si="1"/>
        <v>907464.13199426117</v>
      </c>
      <c r="W13" s="104"/>
      <c r="X13" s="104"/>
    </row>
    <row r="14" spans="2:24" ht="25.5" x14ac:dyDescent="0.25">
      <c r="B14" s="187">
        <f t="shared" si="2"/>
        <v>7</v>
      </c>
      <c r="C14" s="188">
        <v>40284</v>
      </c>
      <c r="D14" s="89" t="s">
        <v>38</v>
      </c>
      <c r="E14" s="116" t="s">
        <v>110</v>
      </c>
      <c r="F14" s="88" t="s">
        <v>30</v>
      </c>
      <c r="G14" s="116" t="s">
        <v>6</v>
      </c>
      <c r="H14" s="88" t="s">
        <v>33</v>
      </c>
      <c r="I14" s="116" t="s">
        <v>4</v>
      </c>
      <c r="J14" s="117">
        <v>2520</v>
      </c>
      <c r="K14" s="100">
        <v>10000</v>
      </c>
      <c r="L14" s="100">
        <v>27000000</v>
      </c>
      <c r="M14" s="100">
        <f>L14/6.97</f>
        <v>3873744.6197991394</v>
      </c>
      <c r="N14" s="118">
        <v>0.04</v>
      </c>
      <c r="O14" s="118">
        <v>2.9999285184032325E-2</v>
      </c>
      <c r="Q14" s="107">
        <v>10079072.5</v>
      </c>
      <c r="R14" s="107"/>
      <c r="S14" s="107"/>
      <c r="T14" s="107"/>
      <c r="U14" s="106">
        <f t="shared" si="0"/>
        <v>10079072.5</v>
      </c>
      <c r="V14" s="106">
        <f t="shared" si="1"/>
        <v>1446064.9210903875</v>
      </c>
      <c r="W14" s="104"/>
      <c r="X14" s="104"/>
    </row>
    <row r="15" spans="2:24" x14ac:dyDescent="0.25">
      <c r="B15" s="187">
        <f t="shared" si="2"/>
        <v>8</v>
      </c>
      <c r="C15" s="188">
        <v>40298</v>
      </c>
      <c r="D15" s="89" t="s">
        <v>55</v>
      </c>
      <c r="E15" s="116" t="s">
        <v>111</v>
      </c>
      <c r="F15" s="88" t="s">
        <v>9</v>
      </c>
      <c r="G15" s="116" t="s">
        <v>6</v>
      </c>
      <c r="H15" s="88" t="s">
        <v>22</v>
      </c>
      <c r="I15" s="116" t="s">
        <v>8</v>
      </c>
      <c r="J15" s="117">
        <v>360</v>
      </c>
      <c r="K15" s="100">
        <v>1000</v>
      </c>
      <c r="L15" s="100">
        <v>1500000</v>
      </c>
      <c r="M15" s="100">
        <f>L15</f>
        <v>1500000</v>
      </c>
      <c r="N15" s="118">
        <v>1.4999999999999999E-2</v>
      </c>
      <c r="O15" s="118">
        <v>8.4715695778198197E-3</v>
      </c>
      <c r="Q15" s="107"/>
      <c r="R15" s="107"/>
      <c r="S15" s="107"/>
      <c r="T15" s="107"/>
      <c r="U15" s="106">
        <f t="shared" si="0"/>
        <v>0</v>
      </c>
      <c r="V15" s="106">
        <f t="shared" si="1"/>
        <v>0</v>
      </c>
      <c r="W15" s="104"/>
      <c r="X15" s="104"/>
    </row>
    <row r="16" spans="2:24" x14ac:dyDescent="0.25">
      <c r="B16" s="187">
        <f t="shared" si="2"/>
        <v>9</v>
      </c>
      <c r="C16" s="188">
        <v>40298</v>
      </c>
      <c r="D16" s="89" t="s">
        <v>56</v>
      </c>
      <c r="E16" s="116" t="s">
        <v>112</v>
      </c>
      <c r="F16" s="88" t="s">
        <v>25</v>
      </c>
      <c r="G16" s="116" t="s">
        <v>6</v>
      </c>
      <c r="H16" s="88" t="s">
        <v>22</v>
      </c>
      <c r="I16" s="116" t="s">
        <v>57</v>
      </c>
      <c r="J16" s="117">
        <v>1800</v>
      </c>
      <c r="K16" s="100">
        <v>1000</v>
      </c>
      <c r="L16" s="100">
        <v>6000000</v>
      </c>
      <c r="M16" s="100">
        <f>L16</f>
        <v>6000000</v>
      </c>
      <c r="N16" s="118">
        <v>5.5E-2</v>
      </c>
      <c r="O16" s="118">
        <v>3.6504360430492711E-2</v>
      </c>
      <c r="P16" s="119"/>
      <c r="Q16" s="107">
        <v>1282407</v>
      </c>
      <c r="R16" s="107">
        <v>216638</v>
      </c>
      <c r="S16" s="107"/>
      <c r="T16" s="107"/>
      <c r="U16" s="106">
        <f t="shared" si="0"/>
        <v>1499045</v>
      </c>
      <c r="V16" s="106">
        <f t="shared" si="1"/>
        <v>1499045</v>
      </c>
      <c r="W16" s="104"/>
      <c r="X16" s="104"/>
    </row>
    <row r="17" spans="2:24" ht="25.5" x14ac:dyDescent="0.25">
      <c r="B17" s="187">
        <f t="shared" si="2"/>
        <v>10</v>
      </c>
      <c r="C17" s="188">
        <v>40329</v>
      </c>
      <c r="D17" s="89" t="s">
        <v>58</v>
      </c>
      <c r="E17" s="116" t="s">
        <v>160</v>
      </c>
      <c r="F17" s="88" t="s">
        <v>25</v>
      </c>
      <c r="G17" s="116" t="s">
        <v>6</v>
      </c>
      <c r="H17" s="88" t="s">
        <v>59</v>
      </c>
      <c r="I17" s="116" t="s">
        <v>3</v>
      </c>
      <c r="J17" s="117">
        <v>2160</v>
      </c>
      <c r="K17" s="100">
        <v>10000</v>
      </c>
      <c r="L17" s="100">
        <v>70700000</v>
      </c>
      <c r="M17" s="100">
        <f>L17/6.97</f>
        <v>10143472.022955524</v>
      </c>
      <c r="N17" s="118">
        <v>0.04</v>
      </c>
      <c r="O17" s="118">
        <v>2.5934572735385228E-2</v>
      </c>
      <c r="P17" s="119"/>
      <c r="Q17" s="107">
        <v>3964963.4</v>
      </c>
      <c r="R17" s="107"/>
      <c r="S17" s="107"/>
      <c r="T17" s="107"/>
      <c r="U17" s="106">
        <f t="shared" si="0"/>
        <v>3964963.4</v>
      </c>
      <c r="V17" s="106">
        <f>U17/6.97</f>
        <v>568861.31994261115</v>
      </c>
      <c r="W17" s="104"/>
      <c r="X17" s="104"/>
    </row>
    <row r="18" spans="2:24" x14ac:dyDescent="0.25">
      <c r="B18" s="699">
        <f>B17+1</f>
        <v>11</v>
      </c>
      <c r="C18" s="701">
        <v>40354</v>
      </c>
      <c r="D18" s="702" t="s">
        <v>55</v>
      </c>
      <c r="E18" s="116" t="s">
        <v>113</v>
      </c>
      <c r="F18" s="703" t="s">
        <v>25</v>
      </c>
      <c r="G18" s="116" t="s">
        <v>52</v>
      </c>
      <c r="H18" s="88" t="s">
        <v>22</v>
      </c>
      <c r="I18" s="116" t="s">
        <v>4</v>
      </c>
      <c r="J18" s="117">
        <v>1100</v>
      </c>
      <c r="K18" s="100">
        <v>1000</v>
      </c>
      <c r="L18" s="100">
        <v>2000000</v>
      </c>
      <c r="M18" s="100">
        <f>L18</f>
        <v>2000000</v>
      </c>
      <c r="N18" s="118">
        <v>2.5000000000000001E-2</v>
      </c>
      <c r="O18" s="118">
        <v>1.5568777337555767E-2</v>
      </c>
      <c r="Q18" s="107">
        <v>720254.5</v>
      </c>
      <c r="R18" s="107"/>
      <c r="S18" s="107"/>
      <c r="T18" s="107"/>
      <c r="U18" s="106">
        <f t="shared" si="0"/>
        <v>720254.5</v>
      </c>
      <c r="V18" s="106">
        <f t="shared" si="1"/>
        <v>720254.5</v>
      </c>
      <c r="W18" s="104"/>
      <c r="X18" s="104"/>
    </row>
    <row r="19" spans="2:24" x14ac:dyDescent="0.25">
      <c r="B19" s="700"/>
      <c r="C19" s="700"/>
      <c r="D19" s="702"/>
      <c r="E19" s="116" t="s">
        <v>115</v>
      </c>
      <c r="F19" s="700"/>
      <c r="G19" s="116" t="s">
        <v>53</v>
      </c>
      <c r="H19" s="88" t="s">
        <v>22</v>
      </c>
      <c r="I19" s="116" t="s">
        <v>4</v>
      </c>
      <c r="J19" s="117">
        <v>1440</v>
      </c>
      <c r="K19" s="100">
        <v>1000</v>
      </c>
      <c r="L19" s="100">
        <v>2000000</v>
      </c>
      <c r="M19" s="100">
        <f t="shared" ref="M19:M21" si="3">L19</f>
        <v>2000000</v>
      </c>
      <c r="N19" s="118">
        <v>0.03</v>
      </c>
      <c r="O19" s="118">
        <v>2.7918021959471934E-2</v>
      </c>
      <c r="Q19" s="107">
        <f>80755.2+50567+50757.5</f>
        <v>182079.7</v>
      </c>
      <c r="R19" s="107">
        <v>361160.8</v>
      </c>
      <c r="S19" s="107">
        <f>232258.6+100830</f>
        <v>333088.59999999998</v>
      </c>
      <c r="T19" s="107"/>
      <c r="U19" s="106">
        <f t="shared" si="0"/>
        <v>876329.1</v>
      </c>
      <c r="V19" s="106">
        <f t="shared" si="1"/>
        <v>876329.1</v>
      </c>
      <c r="W19" s="104"/>
      <c r="X19" s="104"/>
    </row>
    <row r="20" spans="2:24" x14ac:dyDescent="0.25">
      <c r="B20" s="700"/>
      <c r="C20" s="700"/>
      <c r="D20" s="702"/>
      <c r="E20" s="116" t="s">
        <v>116</v>
      </c>
      <c r="F20" s="700"/>
      <c r="G20" s="116" t="s">
        <v>54</v>
      </c>
      <c r="H20" s="88" t="s">
        <v>22</v>
      </c>
      <c r="I20" s="116" t="s">
        <v>4</v>
      </c>
      <c r="J20" s="117">
        <v>1800</v>
      </c>
      <c r="K20" s="100">
        <v>1000</v>
      </c>
      <c r="L20" s="100">
        <v>2000000</v>
      </c>
      <c r="M20" s="100">
        <f t="shared" si="3"/>
        <v>2000000</v>
      </c>
      <c r="N20" s="118">
        <v>0.04</v>
      </c>
      <c r="O20" s="118">
        <v>3.9855602884779774E-2</v>
      </c>
      <c r="Q20" s="107">
        <f>1101222-T20</f>
        <v>701090</v>
      </c>
      <c r="R20" s="107"/>
      <c r="S20" s="107"/>
      <c r="T20" s="107">
        <v>400132</v>
      </c>
      <c r="U20" s="106">
        <f t="shared" si="0"/>
        <v>1101222</v>
      </c>
      <c r="V20" s="106">
        <f t="shared" si="1"/>
        <v>1101222</v>
      </c>
      <c r="W20" s="104"/>
      <c r="X20" s="104"/>
    </row>
    <row r="21" spans="2:24" x14ac:dyDescent="0.25">
      <c r="B21" s="700"/>
      <c r="C21" s="700"/>
      <c r="D21" s="702"/>
      <c r="E21" s="116" t="s">
        <v>117</v>
      </c>
      <c r="F21" s="700"/>
      <c r="G21" s="116" t="s">
        <v>60</v>
      </c>
      <c r="H21" s="88" t="s">
        <v>22</v>
      </c>
      <c r="I21" s="116" t="s">
        <v>4</v>
      </c>
      <c r="J21" s="117">
        <v>2160</v>
      </c>
      <c r="K21" s="100">
        <v>1000</v>
      </c>
      <c r="L21" s="100">
        <v>2000000</v>
      </c>
      <c r="M21" s="100">
        <f t="shared" si="3"/>
        <v>2000000</v>
      </c>
      <c r="N21" s="118">
        <v>4.4999999999999998E-2</v>
      </c>
      <c r="O21" s="118"/>
      <c r="Q21" s="107"/>
      <c r="R21" s="107"/>
      <c r="S21" s="107"/>
      <c r="T21" s="107"/>
      <c r="U21" s="106">
        <f t="shared" si="0"/>
        <v>0</v>
      </c>
      <c r="V21" s="106">
        <f t="shared" si="1"/>
        <v>0</v>
      </c>
      <c r="W21" s="104"/>
      <c r="X21" s="104"/>
    </row>
    <row r="22" spans="2:24" x14ac:dyDescent="0.25">
      <c r="B22" s="699">
        <f>B18+1</f>
        <v>12</v>
      </c>
      <c r="C22" s="701">
        <v>40354</v>
      </c>
      <c r="D22" s="703" t="s">
        <v>85</v>
      </c>
      <c r="E22" s="116" t="s">
        <v>114</v>
      </c>
      <c r="F22" s="703" t="s">
        <v>35</v>
      </c>
      <c r="G22" s="116" t="s">
        <v>52</v>
      </c>
      <c r="H22" s="88" t="s">
        <v>33</v>
      </c>
      <c r="I22" s="116" t="s">
        <v>27</v>
      </c>
      <c r="J22" s="117">
        <v>345</v>
      </c>
      <c r="K22" s="100">
        <v>5000</v>
      </c>
      <c r="L22" s="100">
        <v>4045000</v>
      </c>
      <c r="M22" s="100">
        <f t="shared" ref="M22:M30" si="4">L22/6.97</f>
        <v>580344.33285509329</v>
      </c>
      <c r="N22" s="118">
        <v>1.9099999999999999E-2</v>
      </c>
      <c r="O22" s="118">
        <v>1.6814941167311793E-2</v>
      </c>
      <c r="Q22" s="107"/>
      <c r="R22" s="107"/>
      <c r="S22" s="107"/>
      <c r="T22" s="107"/>
      <c r="U22" s="106">
        <f t="shared" si="0"/>
        <v>0</v>
      </c>
      <c r="V22" s="106">
        <f t="shared" si="1"/>
        <v>0</v>
      </c>
      <c r="W22" s="104"/>
      <c r="X22" s="104"/>
    </row>
    <row r="23" spans="2:24" x14ac:dyDescent="0.25">
      <c r="B23" s="699"/>
      <c r="C23" s="701"/>
      <c r="D23" s="703"/>
      <c r="E23" s="116" t="s">
        <v>118</v>
      </c>
      <c r="F23" s="703"/>
      <c r="G23" s="116" t="s">
        <v>53</v>
      </c>
      <c r="H23" s="88" t="s">
        <v>33</v>
      </c>
      <c r="I23" s="116" t="s">
        <v>50</v>
      </c>
      <c r="J23" s="117">
        <v>711</v>
      </c>
      <c r="K23" s="100">
        <v>5000</v>
      </c>
      <c r="L23" s="100">
        <v>6140000</v>
      </c>
      <c r="M23" s="100">
        <f t="shared" si="4"/>
        <v>880918.22094691533</v>
      </c>
      <c r="N23" s="118">
        <v>3.3000000000000002E-2</v>
      </c>
      <c r="O23" s="118">
        <v>3.1407746114650387E-2</v>
      </c>
      <c r="Q23" s="107"/>
      <c r="R23" s="107"/>
      <c r="S23" s="107"/>
      <c r="T23" s="107"/>
      <c r="U23" s="106">
        <f t="shared" si="0"/>
        <v>0</v>
      </c>
      <c r="V23" s="106">
        <f t="shared" si="1"/>
        <v>0</v>
      </c>
      <c r="W23" s="104"/>
      <c r="X23" s="104"/>
    </row>
    <row r="24" spans="2:24" x14ac:dyDescent="0.25">
      <c r="B24" s="699"/>
      <c r="C24" s="701"/>
      <c r="D24" s="703"/>
      <c r="E24" s="116" t="s">
        <v>119</v>
      </c>
      <c r="F24" s="703"/>
      <c r="G24" s="116" t="s">
        <v>54</v>
      </c>
      <c r="H24" s="88" t="s">
        <v>33</v>
      </c>
      <c r="I24" s="116" t="s">
        <v>86</v>
      </c>
      <c r="J24" s="117">
        <v>1441</v>
      </c>
      <c r="K24" s="100">
        <v>5000</v>
      </c>
      <c r="L24" s="100">
        <v>6155000</v>
      </c>
      <c r="M24" s="100">
        <f t="shared" si="4"/>
        <v>883070.3012912483</v>
      </c>
      <c r="N24" s="118">
        <v>4.2999999999999997E-2</v>
      </c>
      <c r="O24" s="118">
        <v>4.1825546781914351E-2</v>
      </c>
      <c r="Q24" s="107"/>
      <c r="R24" s="107"/>
      <c r="S24" s="107"/>
      <c r="T24" s="107"/>
      <c r="U24" s="106">
        <f t="shared" si="0"/>
        <v>0</v>
      </c>
      <c r="V24" s="106">
        <f t="shared" si="1"/>
        <v>0</v>
      </c>
      <c r="W24" s="104"/>
      <c r="X24" s="104"/>
    </row>
    <row r="25" spans="2:24" x14ac:dyDescent="0.25">
      <c r="B25" s="699"/>
      <c r="C25" s="701"/>
      <c r="D25" s="703"/>
      <c r="E25" s="116" t="s">
        <v>120</v>
      </c>
      <c r="F25" s="703"/>
      <c r="G25" s="116" t="s">
        <v>60</v>
      </c>
      <c r="H25" s="88" t="s">
        <v>33</v>
      </c>
      <c r="I25" s="116" t="s">
        <v>86</v>
      </c>
      <c r="J25" s="117">
        <v>2172</v>
      </c>
      <c r="K25" s="100">
        <v>5000</v>
      </c>
      <c r="L25" s="100">
        <v>6165000</v>
      </c>
      <c r="M25" s="100">
        <f t="shared" si="4"/>
        <v>884505.02152080345</v>
      </c>
      <c r="N25" s="118">
        <v>5.3999999999999999E-2</v>
      </c>
      <c r="O25" s="118">
        <v>5.3999999999999999E-2</v>
      </c>
      <c r="Q25" s="107"/>
      <c r="R25" s="107"/>
      <c r="S25" s="107"/>
      <c r="T25" s="107"/>
      <c r="U25" s="106">
        <f t="shared" si="0"/>
        <v>0</v>
      </c>
      <c r="V25" s="106">
        <f t="shared" si="1"/>
        <v>0</v>
      </c>
      <c r="W25" s="104"/>
      <c r="X25" s="104"/>
    </row>
    <row r="26" spans="2:24" x14ac:dyDescent="0.25">
      <c r="B26" s="699"/>
      <c r="C26" s="701"/>
      <c r="D26" s="703"/>
      <c r="E26" s="116" t="s">
        <v>121</v>
      </c>
      <c r="F26" s="703"/>
      <c r="G26" s="116" t="s">
        <v>87</v>
      </c>
      <c r="H26" s="88" t="s">
        <v>33</v>
      </c>
      <c r="I26" s="116" t="s">
        <v>86</v>
      </c>
      <c r="J26" s="117">
        <v>2902</v>
      </c>
      <c r="K26" s="100">
        <v>5000</v>
      </c>
      <c r="L26" s="100">
        <v>5495000</v>
      </c>
      <c r="M26" s="100">
        <f t="shared" si="4"/>
        <v>788378.76614060265</v>
      </c>
      <c r="N26" s="118">
        <v>6.4000000000000001E-2</v>
      </c>
      <c r="O26" s="118">
        <v>6.3935545393840484E-2</v>
      </c>
      <c r="Q26" s="107"/>
      <c r="R26" s="107"/>
      <c r="S26" s="107"/>
      <c r="T26" s="107"/>
      <c r="U26" s="106">
        <f t="shared" si="0"/>
        <v>0</v>
      </c>
      <c r="V26" s="106">
        <f t="shared" si="1"/>
        <v>0</v>
      </c>
      <c r="W26" s="104"/>
      <c r="X26" s="104"/>
    </row>
    <row r="27" spans="2:24" x14ac:dyDescent="0.25">
      <c r="B27" s="699">
        <v>13</v>
      </c>
      <c r="C27" s="701">
        <v>40357</v>
      </c>
      <c r="D27" s="703" t="s">
        <v>61</v>
      </c>
      <c r="E27" s="116" t="s">
        <v>122</v>
      </c>
      <c r="F27" s="703" t="s">
        <v>25</v>
      </c>
      <c r="G27" s="116" t="s">
        <v>52</v>
      </c>
      <c r="H27" s="88" t="s">
        <v>33</v>
      </c>
      <c r="I27" s="116" t="s">
        <v>4</v>
      </c>
      <c r="J27" s="117">
        <v>1440</v>
      </c>
      <c r="K27" s="100">
        <v>1000</v>
      </c>
      <c r="L27" s="100">
        <v>17500000</v>
      </c>
      <c r="M27" s="100">
        <f t="shared" si="4"/>
        <v>2510760.4017216642</v>
      </c>
      <c r="N27" s="118">
        <v>0.04</v>
      </c>
      <c r="O27" s="118">
        <v>1.8999771428571427E-2</v>
      </c>
      <c r="P27" s="119"/>
      <c r="Q27" s="107"/>
      <c r="R27" s="107"/>
      <c r="S27" s="107"/>
      <c r="T27" s="107"/>
      <c r="U27" s="106">
        <f t="shared" si="0"/>
        <v>0</v>
      </c>
      <c r="V27" s="106">
        <f t="shared" si="1"/>
        <v>0</v>
      </c>
      <c r="W27" s="104"/>
      <c r="X27" s="104"/>
    </row>
    <row r="28" spans="2:24" x14ac:dyDescent="0.25">
      <c r="B28" s="700"/>
      <c r="C28" s="700"/>
      <c r="D28" s="700"/>
      <c r="E28" s="116" t="s">
        <v>123</v>
      </c>
      <c r="F28" s="700"/>
      <c r="G28" s="116" t="s">
        <v>53</v>
      </c>
      <c r="H28" s="88" t="s">
        <v>33</v>
      </c>
      <c r="I28" s="116" t="s">
        <v>4</v>
      </c>
      <c r="J28" s="117">
        <v>1800</v>
      </c>
      <c r="K28" s="100">
        <v>1000</v>
      </c>
      <c r="L28" s="100">
        <v>17500000</v>
      </c>
      <c r="M28" s="100">
        <f t="shared" si="4"/>
        <v>2510760.4017216642</v>
      </c>
      <c r="N28" s="118">
        <v>0.05</v>
      </c>
      <c r="O28" s="118">
        <v>2.3305948541062473E-2</v>
      </c>
      <c r="P28" s="99"/>
      <c r="Q28" s="107"/>
      <c r="R28" s="107"/>
      <c r="S28" s="107"/>
      <c r="T28" s="107"/>
      <c r="U28" s="106">
        <f t="shared" si="0"/>
        <v>0</v>
      </c>
      <c r="V28" s="106">
        <f t="shared" si="1"/>
        <v>0</v>
      </c>
      <c r="W28" s="104"/>
      <c r="X28" s="104"/>
    </row>
    <row r="29" spans="2:24" x14ac:dyDescent="0.25">
      <c r="B29" s="700"/>
      <c r="C29" s="700"/>
      <c r="D29" s="700"/>
      <c r="E29" s="116" t="s">
        <v>124</v>
      </c>
      <c r="F29" s="700"/>
      <c r="G29" s="116" t="s">
        <v>54</v>
      </c>
      <c r="H29" s="88" t="s">
        <v>33</v>
      </c>
      <c r="I29" s="116" t="s">
        <v>4</v>
      </c>
      <c r="J29" s="117">
        <v>1260</v>
      </c>
      <c r="K29" s="100">
        <v>1000</v>
      </c>
      <c r="L29" s="100">
        <v>17500000</v>
      </c>
      <c r="M29" s="100">
        <f t="shared" si="4"/>
        <v>2510760.4017216642</v>
      </c>
      <c r="N29" s="118">
        <v>0.06</v>
      </c>
      <c r="O29" s="118">
        <v>2.8508789614753588E-2</v>
      </c>
      <c r="P29" s="99"/>
      <c r="Q29" s="107"/>
      <c r="R29" s="107"/>
      <c r="S29" s="107"/>
      <c r="T29" s="107"/>
      <c r="U29" s="106">
        <f t="shared" si="0"/>
        <v>0</v>
      </c>
      <c r="V29" s="106">
        <f t="shared" si="1"/>
        <v>0</v>
      </c>
      <c r="W29" s="104"/>
      <c r="X29" s="104"/>
    </row>
    <row r="30" spans="2:24" x14ac:dyDescent="0.25">
      <c r="B30" s="700"/>
      <c r="C30" s="700"/>
      <c r="D30" s="700"/>
      <c r="E30" s="116" t="s">
        <v>125</v>
      </c>
      <c r="F30" s="700"/>
      <c r="G30" s="116" t="s">
        <v>60</v>
      </c>
      <c r="H30" s="88" t="s">
        <v>33</v>
      </c>
      <c r="I30" s="116" t="s">
        <v>4</v>
      </c>
      <c r="J30" s="117">
        <v>2520</v>
      </c>
      <c r="K30" s="100">
        <v>1000</v>
      </c>
      <c r="L30" s="100">
        <v>17500000</v>
      </c>
      <c r="M30" s="100">
        <f t="shared" si="4"/>
        <v>2510760.4017216642</v>
      </c>
      <c r="N30" s="118">
        <v>7.0000000000000007E-2</v>
      </c>
      <c r="O30" s="118">
        <v>3.5780911571612561E-2</v>
      </c>
      <c r="P30" s="99"/>
      <c r="Q30" s="107"/>
      <c r="R30" s="107"/>
      <c r="S30" s="107"/>
      <c r="T30" s="107"/>
      <c r="U30" s="106">
        <f t="shared" si="0"/>
        <v>0</v>
      </c>
      <c r="V30" s="106">
        <f t="shared" si="1"/>
        <v>0</v>
      </c>
      <c r="W30" s="104"/>
      <c r="X30" s="104"/>
    </row>
    <row r="31" spans="2:24" x14ac:dyDescent="0.25">
      <c r="B31" s="699">
        <f>B27+1</f>
        <v>14</v>
      </c>
      <c r="C31" s="701">
        <v>40463</v>
      </c>
      <c r="D31" s="703" t="s">
        <v>88</v>
      </c>
      <c r="E31" s="116" t="s">
        <v>126</v>
      </c>
      <c r="F31" s="703" t="s">
        <v>30</v>
      </c>
      <c r="G31" s="116" t="s">
        <v>52</v>
      </c>
      <c r="H31" s="88" t="s">
        <v>22</v>
      </c>
      <c r="I31" s="116" t="s">
        <v>4</v>
      </c>
      <c r="J31" s="117">
        <v>2160</v>
      </c>
      <c r="K31" s="100">
        <v>5000</v>
      </c>
      <c r="L31" s="100">
        <v>8000000</v>
      </c>
      <c r="M31" s="100">
        <f>L31</f>
        <v>8000000</v>
      </c>
      <c r="N31" s="118">
        <v>2.1999999999999999E-2</v>
      </c>
      <c r="O31" s="118">
        <v>1.7119031617645716E-2</v>
      </c>
      <c r="P31" s="99"/>
      <c r="Q31" s="107"/>
      <c r="R31" s="107"/>
      <c r="S31" s="107"/>
      <c r="T31" s="107"/>
      <c r="U31" s="106">
        <f t="shared" si="0"/>
        <v>0</v>
      </c>
      <c r="V31" s="106">
        <f t="shared" si="1"/>
        <v>0</v>
      </c>
      <c r="W31" s="104"/>
      <c r="X31" s="104"/>
    </row>
    <row r="32" spans="2:24" x14ac:dyDescent="0.25">
      <c r="B32" s="700"/>
      <c r="C32" s="700"/>
      <c r="D32" s="700"/>
      <c r="E32" s="116" t="s">
        <v>127</v>
      </c>
      <c r="F32" s="700"/>
      <c r="G32" s="116" t="s">
        <v>53</v>
      </c>
      <c r="H32" s="88" t="s">
        <v>22</v>
      </c>
      <c r="I32" s="116" t="s">
        <v>4</v>
      </c>
      <c r="J32" s="117">
        <v>2520</v>
      </c>
      <c r="K32" s="100">
        <v>5000</v>
      </c>
      <c r="L32" s="100">
        <v>12000000</v>
      </c>
      <c r="M32" s="100">
        <f>L32</f>
        <v>12000000</v>
      </c>
      <c r="N32" s="118">
        <v>2.7E-2</v>
      </c>
      <c r="O32" s="118">
        <v>2.3131812708167866E-2</v>
      </c>
      <c r="P32" s="99"/>
      <c r="Q32" s="107"/>
      <c r="R32" s="107"/>
      <c r="S32" s="107"/>
      <c r="T32" s="107"/>
      <c r="U32" s="106">
        <f t="shared" si="0"/>
        <v>0</v>
      </c>
      <c r="V32" s="106">
        <f t="shared" si="1"/>
        <v>0</v>
      </c>
      <c r="W32" s="104"/>
      <c r="X32" s="104"/>
    </row>
    <row r="33" spans="2:24" x14ac:dyDescent="0.25">
      <c r="B33" s="710">
        <v>15</v>
      </c>
      <c r="C33" s="712">
        <v>40485</v>
      </c>
      <c r="D33" s="702" t="s">
        <v>74</v>
      </c>
      <c r="E33" s="120" t="s">
        <v>128</v>
      </c>
      <c r="F33" s="702" t="s">
        <v>9</v>
      </c>
      <c r="G33" s="120" t="s">
        <v>52</v>
      </c>
      <c r="H33" s="89" t="s">
        <v>33</v>
      </c>
      <c r="I33" s="120" t="s">
        <v>8</v>
      </c>
      <c r="J33" s="121">
        <v>360</v>
      </c>
      <c r="K33" s="101">
        <v>70700</v>
      </c>
      <c r="L33" s="101">
        <v>4000000</v>
      </c>
      <c r="M33" s="100">
        <f>L33/6.97</f>
        <v>573888.09182209475</v>
      </c>
      <c r="N33" s="122">
        <v>1.2500000000000001E-2</v>
      </c>
      <c r="O33" s="122">
        <v>9.1000000000000004E-3</v>
      </c>
      <c r="P33" s="99"/>
      <c r="Q33" s="107"/>
      <c r="R33" s="107"/>
      <c r="S33" s="107"/>
      <c r="T33" s="107"/>
      <c r="U33" s="106">
        <f t="shared" si="0"/>
        <v>0</v>
      </c>
      <c r="V33" s="106">
        <f t="shared" si="1"/>
        <v>0</v>
      </c>
      <c r="W33" s="104"/>
      <c r="X33" s="104"/>
    </row>
    <row r="34" spans="2:24" x14ac:dyDescent="0.25">
      <c r="B34" s="711"/>
      <c r="C34" s="711"/>
      <c r="D34" s="711"/>
      <c r="E34" s="120" t="s">
        <v>75</v>
      </c>
      <c r="F34" s="711"/>
      <c r="G34" s="120" t="s">
        <v>53</v>
      </c>
      <c r="H34" s="89" t="s">
        <v>33</v>
      </c>
      <c r="I34" s="120" t="s">
        <v>8</v>
      </c>
      <c r="J34" s="121">
        <v>330</v>
      </c>
      <c r="K34" s="101">
        <v>70700</v>
      </c>
      <c r="L34" s="101">
        <v>3500000</v>
      </c>
      <c r="M34" s="100">
        <f>L34/6.97</f>
        <v>502152.08034433285</v>
      </c>
      <c r="N34" s="122">
        <v>1.23E-2</v>
      </c>
      <c r="O34" s="122">
        <v>9.5999999999999992E-3</v>
      </c>
      <c r="P34" s="99"/>
      <c r="Q34" s="107"/>
      <c r="R34" s="107"/>
      <c r="S34" s="107"/>
      <c r="T34" s="107"/>
      <c r="U34" s="106">
        <f t="shared" si="0"/>
        <v>0</v>
      </c>
      <c r="V34" s="106">
        <f t="shared" si="1"/>
        <v>0</v>
      </c>
      <c r="W34" s="104"/>
      <c r="X34" s="104"/>
    </row>
    <row r="35" spans="2:24" x14ac:dyDescent="0.25">
      <c r="B35" s="711"/>
      <c r="C35" s="711"/>
      <c r="D35" s="711"/>
      <c r="E35" s="120" t="s">
        <v>129</v>
      </c>
      <c r="F35" s="711"/>
      <c r="G35" s="120" t="s">
        <v>54</v>
      </c>
      <c r="H35" s="89" t="s">
        <v>33</v>
      </c>
      <c r="I35" s="120" t="s">
        <v>8</v>
      </c>
      <c r="J35" s="121">
        <v>300</v>
      </c>
      <c r="K35" s="101">
        <v>70700</v>
      </c>
      <c r="L35" s="101">
        <v>44150000</v>
      </c>
      <c r="M35" s="100">
        <f>L35/6.97</f>
        <v>6334289.8134863703</v>
      </c>
      <c r="N35" s="122">
        <v>1.2E-2</v>
      </c>
      <c r="O35" s="122">
        <v>9.4000000000000004E-3</v>
      </c>
      <c r="P35" s="99"/>
      <c r="Q35" s="107"/>
      <c r="R35" s="107"/>
      <c r="S35" s="107"/>
      <c r="T35" s="107"/>
      <c r="U35" s="106">
        <f t="shared" si="0"/>
        <v>0</v>
      </c>
      <c r="V35" s="106">
        <f t="shared" si="1"/>
        <v>0</v>
      </c>
      <c r="W35" s="104"/>
      <c r="X35" s="104"/>
    </row>
    <row r="36" spans="2:24" x14ac:dyDescent="0.25">
      <c r="B36" s="183">
        <v>16</v>
      </c>
      <c r="C36" s="202">
        <v>40506</v>
      </c>
      <c r="D36" s="89" t="s">
        <v>89</v>
      </c>
      <c r="E36" s="120" t="s">
        <v>130</v>
      </c>
      <c r="F36" s="89" t="s">
        <v>7</v>
      </c>
      <c r="G36" s="120" t="s">
        <v>6</v>
      </c>
      <c r="H36" s="89" t="s">
        <v>33</v>
      </c>
      <c r="I36" s="120" t="s">
        <v>57</v>
      </c>
      <c r="J36" s="121">
        <v>2520</v>
      </c>
      <c r="K36" s="101">
        <v>10000</v>
      </c>
      <c r="L36" s="101">
        <v>40000000</v>
      </c>
      <c r="M36" s="100">
        <f>L36/6.96</f>
        <v>5747126.4367816094</v>
      </c>
      <c r="N36" s="122">
        <v>0.04</v>
      </c>
      <c r="O36" s="122">
        <v>3.4769788118110163E-2</v>
      </c>
      <c r="Q36" s="107"/>
      <c r="R36" s="107"/>
      <c r="S36" s="107"/>
      <c r="T36" s="107"/>
      <c r="U36" s="106">
        <f t="shared" si="0"/>
        <v>0</v>
      </c>
      <c r="V36" s="106">
        <f t="shared" si="1"/>
        <v>0</v>
      </c>
      <c r="W36" s="104"/>
      <c r="X36" s="104"/>
    </row>
    <row r="37" spans="2:24" x14ac:dyDescent="0.25">
      <c r="B37" s="183">
        <v>17</v>
      </c>
      <c r="C37" s="202">
        <v>40512</v>
      </c>
      <c r="D37" s="89" t="s">
        <v>96</v>
      </c>
      <c r="E37" s="120" t="s">
        <v>97</v>
      </c>
      <c r="F37" s="89" t="s">
        <v>7</v>
      </c>
      <c r="G37" s="120" t="s">
        <v>6</v>
      </c>
      <c r="H37" s="89" t="s">
        <v>33</v>
      </c>
      <c r="I37" s="120" t="s">
        <v>50</v>
      </c>
      <c r="J37" s="121">
        <v>2880</v>
      </c>
      <c r="K37" s="101">
        <v>10000</v>
      </c>
      <c r="L37" s="101">
        <f>+K37*2718</f>
        <v>27180000</v>
      </c>
      <c r="M37" s="100">
        <f>L37/6.96</f>
        <v>3905172.4137931033</v>
      </c>
      <c r="N37" s="122">
        <v>0.05</v>
      </c>
      <c r="O37" s="122">
        <v>3.9100000000000003E-2</v>
      </c>
      <c r="P37" s="99"/>
      <c r="Q37" s="107"/>
      <c r="R37" s="107"/>
      <c r="S37" s="107"/>
      <c r="T37" s="107"/>
      <c r="U37" s="106">
        <f t="shared" si="0"/>
        <v>0</v>
      </c>
      <c r="V37" s="106">
        <f t="shared" si="1"/>
        <v>0</v>
      </c>
      <c r="W37" s="104"/>
      <c r="X37" s="104"/>
    </row>
    <row r="38" spans="2:24" x14ac:dyDescent="0.25">
      <c r="B38" s="183">
        <v>18</v>
      </c>
      <c r="C38" s="202">
        <v>40521</v>
      </c>
      <c r="D38" s="89" t="s">
        <v>101</v>
      </c>
      <c r="E38" s="120" t="s">
        <v>131</v>
      </c>
      <c r="F38" s="89" t="s">
        <v>25</v>
      </c>
      <c r="G38" s="120" t="s">
        <v>6</v>
      </c>
      <c r="H38" s="89" t="s">
        <v>22</v>
      </c>
      <c r="I38" s="120" t="s">
        <v>3</v>
      </c>
      <c r="J38" s="121">
        <v>1800</v>
      </c>
      <c r="K38" s="101">
        <v>1000</v>
      </c>
      <c r="L38" s="193">
        <f>K38*4500</f>
        <v>4500000</v>
      </c>
      <c r="M38" s="193">
        <f>L38</f>
        <v>4500000</v>
      </c>
      <c r="N38" s="194">
        <v>0.05</v>
      </c>
      <c r="O38" s="194"/>
      <c r="P38" s="99"/>
      <c r="Q38" s="107">
        <v>1804896</v>
      </c>
      <c r="R38" s="107"/>
      <c r="S38" s="107"/>
      <c r="T38" s="107"/>
      <c r="U38" s="106">
        <f t="shared" si="0"/>
        <v>1804896</v>
      </c>
      <c r="V38" s="106">
        <f t="shared" si="1"/>
        <v>1804896</v>
      </c>
      <c r="W38" s="104"/>
      <c r="X38" s="104"/>
    </row>
    <row r="39" spans="2:24" x14ac:dyDescent="0.2">
      <c r="B39" s="215"/>
      <c r="C39" s="216" t="s">
        <v>80</v>
      </c>
      <c r="D39" s="217"/>
      <c r="E39" s="217"/>
      <c r="F39" s="217"/>
      <c r="G39" s="217"/>
      <c r="H39" s="218"/>
      <c r="I39" s="219"/>
      <c r="J39" s="220"/>
      <c r="K39" s="220"/>
      <c r="L39" s="217"/>
      <c r="M39" s="223">
        <f>SUM(M6:M38)</f>
        <v>263457700.87914523</v>
      </c>
      <c r="N39" s="224"/>
      <c r="O39" s="221"/>
      <c r="P39" s="99"/>
      <c r="Q39" s="104"/>
      <c r="R39" s="104"/>
      <c r="S39" s="104"/>
      <c r="T39" s="104"/>
      <c r="U39" s="104"/>
      <c r="W39" s="104"/>
      <c r="X39" s="104"/>
    </row>
    <row r="40" spans="2:24" x14ac:dyDescent="0.25">
      <c r="D40" s="90"/>
      <c r="E40" s="90"/>
      <c r="F40" s="98"/>
      <c r="G40" s="123"/>
      <c r="H40" s="90"/>
      <c r="N40" s="124"/>
      <c r="O40" s="119"/>
      <c r="P40" s="99"/>
    </row>
    <row r="41" spans="2:24" x14ac:dyDescent="0.25">
      <c r="D41" s="90"/>
      <c r="E41" s="90"/>
      <c r="F41" s="98"/>
      <c r="G41" s="123"/>
      <c r="H41" s="90"/>
      <c r="N41" s="124"/>
      <c r="O41" s="119"/>
      <c r="P41" s="99"/>
    </row>
    <row r="42" spans="2:24" x14ac:dyDescent="0.25">
      <c r="D42" s="90"/>
      <c r="E42" s="90"/>
      <c r="F42" s="98"/>
      <c r="G42" s="123"/>
      <c r="H42" s="90"/>
      <c r="N42" s="124"/>
      <c r="O42" s="119"/>
      <c r="P42" s="99"/>
    </row>
    <row r="43" spans="2:24" x14ac:dyDescent="0.25">
      <c r="D43" s="90"/>
      <c r="E43" s="90"/>
      <c r="F43" s="98"/>
      <c r="G43" s="123"/>
      <c r="H43" s="90"/>
      <c r="N43" s="124"/>
      <c r="O43" s="99"/>
      <c r="P43" s="124"/>
    </row>
    <row r="44" spans="2:24" x14ac:dyDescent="0.25">
      <c r="D44" s="90"/>
      <c r="E44" s="90"/>
      <c r="F44" s="98"/>
      <c r="G44" s="123"/>
      <c r="H44" s="90"/>
      <c r="N44" s="124"/>
      <c r="O44" s="102"/>
      <c r="P44" s="99"/>
    </row>
    <row r="45" spans="2:24" x14ac:dyDescent="0.25">
      <c r="D45" s="90"/>
      <c r="E45" s="90"/>
      <c r="F45" s="98"/>
      <c r="G45" s="123"/>
      <c r="H45" s="90"/>
      <c r="N45" s="124"/>
      <c r="O45" s="119"/>
      <c r="P45" s="99"/>
    </row>
    <row r="46" spans="2:24" x14ac:dyDescent="0.25">
      <c r="D46" s="90"/>
      <c r="E46" s="90"/>
      <c r="F46" s="98"/>
      <c r="G46" s="123"/>
      <c r="H46" s="90"/>
      <c r="N46" s="124"/>
      <c r="O46" s="119"/>
      <c r="P46" s="99"/>
    </row>
    <row r="47" spans="2:24" x14ac:dyDescent="0.25">
      <c r="D47" s="90"/>
      <c r="E47" s="90"/>
      <c r="F47" s="98"/>
      <c r="G47" s="123"/>
      <c r="H47" s="90"/>
      <c r="N47" s="124"/>
      <c r="O47" s="119"/>
      <c r="P47" s="99"/>
    </row>
    <row r="48" spans="2:24" x14ac:dyDescent="0.25">
      <c r="D48" s="90"/>
      <c r="E48" s="90"/>
      <c r="F48" s="98"/>
      <c r="G48" s="123"/>
      <c r="H48" s="90"/>
      <c r="N48" s="124"/>
      <c r="O48" s="119"/>
      <c r="P48" s="125"/>
    </row>
    <row r="49" spans="4:16" x14ac:dyDescent="0.25">
      <c r="D49" s="90"/>
      <c r="E49" s="90"/>
      <c r="F49" s="98"/>
      <c r="G49" s="123"/>
      <c r="H49" s="90"/>
      <c r="N49" s="124"/>
      <c r="O49" s="119"/>
      <c r="P49" s="99"/>
    </row>
    <row r="50" spans="4:16" x14ac:dyDescent="0.25">
      <c r="D50" s="90"/>
      <c r="E50" s="90"/>
      <c r="F50" s="98"/>
      <c r="G50" s="123"/>
      <c r="H50" s="90"/>
      <c r="N50" s="124"/>
      <c r="O50" s="119"/>
      <c r="P50" s="99"/>
    </row>
    <row r="51" spans="4:16" x14ac:dyDescent="0.25">
      <c r="D51" s="90"/>
      <c r="E51" s="90"/>
      <c r="F51" s="98"/>
      <c r="G51" s="123"/>
      <c r="H51" s="90"/>
      <c r="N51" s="124"/>
      <c r="O51" s="119"/>
      <c r="P51" s="99"/>
    </row>
    <row r="52" spans="4:16" x14ac:dyDescent="0.25">
      <c r="D52" s="90"/>
      <c r="E52" s="90"/>
      <c r="F52" s="98"/>
      <c r="G52" s="123"/>
      <c r="H52" s="90"/>
      <c r="N52" s="124"/>
      <c r="O52" s="119"/>
      <c r="P52" s="99"/>
    </row>
    <row r="53" spans="4:16" x14ac:dyDescent="0.25">
      <c r="D53" s="90"/>
      <c r="E53" s="90"/>
      <c r="F53" s="98"/>
      <c r="G53" s="123"/>
      <c r="H53" s="90"/>
      <c r="N53" s="124"/>
      <c r="O53" s="102"/>
      <c r="P53" s="99"/>
    </row>
    <row r="54" spans="4:16" x14ac:dyDescent="0.25">
      <c r="D54" s="90"/>
      <c r="E54" s="90"/>
      <c r="H54" s="90"/>
      <c r="N54" s="124"/>
      <c r="O54" s="125"/>
      <c r="P54" s="125"/>
    </row>
    <row r="55" spans="4:16" x14ac:dyDescent="0.25">
      <c r="H55" s="102"/>
      <c r="N55" s="124"/>
      <c r="O55" s="119"/>
      <c r="P55" s="99"/>
    </row>
    <row r="56" spans="4:16" x14ac:dyDescent="0.25">
      <c r="N56" s="124"/>
      <c r="O56" s="119"/>
      <c r="P56" s="99"/>
    </row>
    <row r="57" spans="4:16" x14ac:dyDescent="0.25">
      <c r="N57" s="124"/>
      <c r="O57" s="119"/>
      <c r="P57" s="99"/>
    </row>
    <row r="58" spans="4:16" x14ac:dyDescent="0.25">
      <c r="N58" s="124"/>
      <c r="O58" s="119"/>
      <c r="P58" s="99"/>
    </row>
    <row r="59" spans="4:16" x14ac:dyDescent="0.25">
      <c r="N59" s="124"/>
      <c r="O59" s="119"/>
      <c r="P59" s="99"/>
    </row>
    <row r="60" spans="4:16" x14ac:dyDescent="0.25">
      <c r="N60" s="124"/>
      <c r="O60" s="119"/>
      <c r="P60" s="99"/>
    </row>
    <row r="61" spans="4:16" x14ac:dyDescent="0.25">
      <c r="N61" s="124"/>
      <c r="O61" s="119"/>
      <c r="P61" s="99"/>
    </row>
    <row r="62" spans="4:16" x14ac:dyDescent="0.25">
      <c r="N62" s="124"/>
      <c r="O62" s="119"/>
      <c r="P62" s="99"/>
    </row>
    <row r="63" spans="4:16" x14ac:dyDescent="0.25">
      <c r="N63" s="124"/>
      <c r="O63" s="119"/>
      <c r="P63" s="99"/>
    </row>
    <row r="64" spans="4:16" x14ac:dyDescent="0.25">
      <c r="N64" s="124"/>
      <c r="O64" s="119"/>
      <c r="P64" s="99"/>
    </row>
    <row r="65" spans="14:16" x14ac:dyDescent="0.25">
      <c r="N65" s="124"/>
      <c r="O65" s="119"/>
      <c r="P65" s="99"/>
    </row>
    <row r="66" spans="14:16" x14ac:dyDescent="0.25">
      <c r="N66" s="124"/>
      <c r="O66" s="119"/>
      <c r="P66" s="99"/>
    </row>
    <row r="67" spans="14:16" x14ac:dyDescent="0.25">
      <c r="N67" s="124"/>
      <c r="O67" s="119"/>
      <c r="P67" s="99"/>
    </row>
    <row r="68" spans="14:16" x14ac:dyDescent="0.25">
      <c r="N68" s="124"/>
      <c r="O68" s="119"/>
      <c r="P68" s="99"/>
    </row>
    <row r="69" spans="14:16" x14ac:dyDescent="0.25">
      <c r="N69" s="124"/>
      <c r="O69" s="119"/>
      <c r="P69" s="99"/>
    </row>
    <row r="70" spans="14:16" x14ac:dyDescent="0.25">
      <c r="N70" s="124"/>
      <c r="O70" s="119"/>
      <c r="P70" s="99"/>
    </row>
    <row r="71" spans="14:16" x14ac:dyDescent="0.25">
      <c r="N71" s="124"/>
      <c r="O71" s="119"/>
      <c r="P71" s="99"/>
    </row>
    <row r="72" spans="14:16" x14ac:dyDescent="0.25">
      <c r="N72" s="124"/>
      <c r="O72" s="119"/>
      <c r="P72" s="99"/>
    </row>
    <row r="73" spans="14:16" x14ac:dyDescent="0.25">
      <c r="N73" s="124"/>
      <c r="O73" s="119"/>
      <c r="P73" s="99"/>
    </row>
    <row r="74" spans="14:16" x14ac:dyDescent="0.25">
      <c r="N74" s="124"/>
      <c r="O74" s="119"/>
      <c r="P74" s="126"/>
    </row>
    <row r="75" spans="14:16" x14ac:dyDescent="0.25">
      <c r="N75" s="124"/>
      <c r="O75" s="119"/>
      <c r="P75" s="124"/>
    </row>
    <row r="76" spans="14:16" x14ac:dyDescent="0.25">
      <c r="N76" s="124"/>
      <c r="O76" s="119"/>
    </row>
    <row r="77" spans="14:16" x14ac:dyDescent="0.25">
      <c r="N77" s="124"/>
      <c r="O77" s="119"/>
    </row>
    <row r="78" spans="14:16" x14ac:dyDescent="0.25">
      <c r="N78" s="124"/>
      <c r="O78" s="119"/>
    </row>
    <row r="79" spans="14:16" x14ac:dyDescent="0.25">
      <c r="N79" s="124"/>
      <c r="O79" s="119"/>
    </row>
    <row r="80" spans="14:16" x14ac:dyDescent="0.25">
      <c r="N80" s="124"/>
      <c r="O80" s="119"/>
    </row>
    <row r="81" spans="14:15" x14ac:dyDescent="0.25">
      <c r="N81" s="124"/>
      <c r="O81" s="119"/>
    </row>
    <row r="82" spans="14:15" x14ac:dyDescent="0.25">
      <c r="N82" s="124"/>
      <c r="O82" s="119"/>
    </row>
    <row r="83" spans="14:15" x14ac:dyDescent="0.25">
      <c r="N83" s="124"/>
      <c r="O83" s="119"/>
    </row>
    <row r="84" spans="14:15" x14ac:dyDescent="0.25">
      <c r="N84" s="124"/>
      <c r="O84" s="119"/>
    </row>
    <row r="85" spans="14:15" x14ac:dyDescent="0.25">
      <c r="N85" s="124"/>
      <c r="O85" s="119"/>
    </row>
    <row r="86" spans="14:15" x14ac:dyDescent="0.25">
      <c r="N86" s="124"/>
      <c r="O86" s="119"/>
    </row>
    <row r="87" spans="14:15" x14ac:dyDescent="0.25">
      <c r="N87" s="124"/>
      <c r="O87" s="119"/>
    </row>
    <row r="88" spans="14:15" x14ac:dyDescent="0.25">
      <c r="N88" s="124"/>
      <c r="O88" s="119"/>
    </row>
    <row r="89" spans="14:15" x14ac:dyDescent="0.25">
      <c r="O89" s="119"/>
    </row>
    <row r="90" spans="14:15" x14ac:dyDescent="0.25">
      <c r="O90" s="102"/>
    </row>
    <row r="92" spans="14:15" x14ac:dyDescent="0.25">
      <c r="N92" s="98"/>
      <c r="O92" s="119"/>
    </row>
    <row r="93" spans="14:15" x14ac:dyDescent="0.25">
      <c r="N93" s="98"/>
      <c r="O93" s="119"/>
    </row>
    <row r="94" spans="14:15" x14ac:dyDescent="0.25">
      <c r="N94" s="98"/>
      <c r="O94" s="119"/>
    </row>
    <row r="95" spans="14:15" x14ac:dyDescent="0.25">
      <c r="N95" s="98"/>
      <c r="O95" s="119"/>
    </row>
    <row r="96" spans="14:15" x14ac:dyDescent="0.25">
      <c r="N96" s="98"/>
      <c r="O96" s="119"/>
    </row>
    <row r="97" spans="14:15" x14ac:dyDescent="0.25">
      <c r="N97" s="98"/>
      <c r="O97" s="119"/>
    </row>
    <row r="98" spans="14:15" x14ac:dyDescent="0.25">
      <c r="N98" s="98"/>
      <c r="O98" s="119"/>
    </row>
    <row r="99" spans="14:15" x14ac:dyDescent="0.25">
      <c r="N99" s="98"/>
      <c r="O99" s="119"/>
    </row>
    <row r="100" spans="14:15" x14ac:dyDescent="0.25">
      <c r="N100" s="98"/>
      <c r="O100" s="119"/>
    </row>
    <row r="101" spans="14:15" x14ac:dyDescent="0.25">
      <c r="N101" s="98"/>
      <c r="O101" s="119"/>
    </row>
    <row r="102" spans="14:15" x14ac:dyDescent="0.25">
      <c r="N102" s="98"/>
      <c r="O102" s="119"/>
    </row>
    <row r="103" spans="14:15" x14ac:dyDescent="0.25">
      <c r="N103" s="98"/>
      <c r="O103" s="119"/>
    </row>
    <row r="104" spans="14:15" x14ac:dyDescent="0.25">
      <c r="N104" s="98"/>
      <c r="O104" s="119"/>
    </row>
    <row r="105" spans="14:15" x14ac:dyDescent="0.25">
      <c r="N105" s="98"/>
      <c r="O105" s="119"/>
    </row>
    <row r="106" spans="14:15" x14ac:dyDescent="0.25">
      <c r="N106" s="98"/>
      <c r="O106" s="119"/>
    </row>
    <row r="107" spans="14:15" x14ac:dyDescent="0.25">
      <c r="N107" s="98"/>
      <c r="O107" s="119"/>
    </row>
    <row r="108" spans="14:15" x14ac:dyDescent="0.25">
      <c r="N108" s="98"/>
      <c r="O108" s="119"/>
    </row>
    <row r="109" spans="14:15" x14ac:dyDescent="0.25">
      <c r="N109" s="98"/>
      <c r="O109" s="119"/>
    </row>
    <row r="110" spans="14:15" x14ac:dyDescent="0.25">
      <c r="N110" s="98"/>
      <c r="O110" s="119"/>
    </row>
    <row r="111" spans="14:15" x14ac:dyDescent="0.25">
      <c r="N111" s="98"/>
      <c r="O111" s="119"/>
    </row>
    <row r="112" spans="14:15" x14ac:dyDescent="0.25">
      <c r="N112" s="98"/>
      <c r="O112" s="119"/>
    </row>
    <row r="113" spans="14:15" x14ac:dyDescent="0.25">
      <c r="N113" s="98"/>
      <c r="O113" s="119"/>
    </row>
    <row r="114" spans="14:15" x14ac:dyDescent="0.25">
      <c r="N114" s="98"/>
      <c r="O114" s="119"/>
    </row>
    <row r="115" spans="14:15" x14ac:dyDescent="0.25">
      <c r="N115" s="98"/>
      <c r="O115" s="119"/>
    </row>
    <row r="116" spans="14:15" x14ac:dyDescent="0.25">
      <c r="N116" s="98"/>
      <c r="O116" s="119"/>
    </row>
    <row r="117" spans="14:15" x14ac:dyDescent="0.25">
      <c r="N117" s="98"/>
      <c r="O117" s="119"/>
    </row>
    <row r="118" spans="14:15" x14ac:dyDescent="0.25">
      <c r="N118" s="98"/>
      <c r="O118" s="119"/>
    </row>
    <row r="119" spans="14:15" x14ac:dyDescent="0.25">
      <c r="N119" s="98"/>
      <c r="O119" s="119"/>
    </row>
    <row r="120" spans="14:15" x14ac:dyDescent="0.25">
      <c r="N120" s="98"/>
      <c r="O120" s="119"/>
    </row>
    <row r="121" spans="14:15" x14ac:dyDescent="0.25">
      <c r="N121" s="98"/>
      <c r="O121" s="119"/>
    </row>
    <row r="122" spans="14:15" x14ac:dyDescent="0.25">
      <c r="N122" s="98"/>
      <c r="O122" s="119"/>
    </row>
    <row r="123" spans="14:15" x14ac:dyDescent="0.25">
      <c r="N123" s="98"/>
      <c r="O123" s="119"/>
    </row>
    <row r="124" spans="14:15" x14ac:dyDescent="0.25">
      <c r="N124" s="98"/>
      <c r="O124" s="119"/>
    </row>
    <row r="125" spans="14:15" x14ac:dyDescent="0.25">
      <c r="N125" s="98"/>
      <c r="O125" s="119"/>
    </row>
    <row r="126" spans="14:15" x14ac:dyDescent="0.25">
      <c r="N126" s="98"/>
      <c r="O126" s="119"/>
    </row>
    <row r="127" spans="14:15" x14ac:dyDescent="0.25">
      <c r="N127" s="98"/>
      <c r="O127" s="119"/>
    </row>
    <row r="128" spans="14:15" x14ac:dyDescent="0.25">
      <c r="N128" s="98"/>
      <c r="O128" s="119"/>
    </row>
    <row r="129" spans="14:15" x14ac:dyDescent="0.25">
      <c r="N129" s="98"/>
      <c r="O129" s="119"/>
    </row>
    <row r="130" spans="14:15" x14ac:dyDescent="0.25">
      <c r="N130" s="98"/>
      <c r="O130" s="119"/>
    </row>
    <row r="131" spans="14:15" x14ac:dyDescent="0.25">
      <c r="N131" s="98"/>
      <c r="O131" s="119"/>
    </row>
    <row r="132" spans="14:15" x14ac:dyDescent="0.25">
      <c r="N132" s="98"/>
      <c r="O132" s="119"/>
    </row>
    <row r="133" spans="14:15" x14ac:dyDescent="0.25">
      <c r="N133" s="98"/>
      <c r="O133" s="119"/>
    </row>
    <row r="134" spans="14:15" x14ac:dyDescent="0.25">
      <c r="N134" s="98"/>
      <c r="O134" s="119"/>
    </row>
    <row r="135" spans="14:15" x14ac:dyDescent="0.25">
      <c r="N135" s="98"/>
      <c r="O135" s="119"/>
    </row>
    <row r="136" spans="14:15" x14ac:dyDescent="0.25">
      <c r="N136" s="98"/>
      <c r="O136" s="119"/>
    </row>
    <row r="137" spans="14:15" x14ac:dyDescent="0.25">
      <c r="N137" s="98"/>
      <c r="O137" s="119"/>
    </row>
    <row r="138" spans="14:15" x14ac:dyDescent="0.25">
      <c r="N138" s="98"/>
      <c r="O138" s="119"/>
    </row>
    <row r="139" spans="14:15" x14ac:dyDescent="0.25">
      <c r="N139" s="98"/>
      <c r="O139" s="119"/>
    </row>
    <row r="140" spans="14:15" x14ac:dyDescent="0.25">
      <c r="O140" s="119"/>
    </row>
    <row r="141" spans="14:15" x14ac:dyDescent="0.25">
      <c r="O141" s="102"/>
    </row>
  </sheetData>
  <mergeCells count="27">
    <mergeCell ref="B33:B35"/>
    <mergeCell ref="C33:C35"/>
    <mergeCell ref="D33:D35"/>
    <mergeCell ref="F33:F35"/>
    <mergeCell ref="B31:B32"/>
    <mergeCell ref="C31:C32"/>
    <mergeCell ref="D31:D32"/>
    <mergeCell ref="F31:F32"/>
    <mergeCell ref="F22:F26"/>
    <mergeCell ref="D27:D30"/>
    <mergeCell ref="F27:F30"/>
    <mergeCell ref="B2:O2"/>
    <mergeCell ref="B3:O3"/>
    <mergeCell ref="B9:B11"/>
    <mergeCell ref="C9:C11"/>
    <mergeCell ref="D9:D11"/>
    <mergeCell ref="F9:F11"/>
    <mergeCell ref="B27:B30"/>
    <mergeCell ref="C27:C30"/>
    <mergeCell ref="B22:B26"/>
    <mergeCell ref="C22:C26"/>
    <mergeCell ref="D22:D26"/>
    <mergeCell ref="Q3:V3"/>
    <mergeCell ref="B18:B21"/>
    <mergeCell ref="C18:C21"/>
    <mergeCell ref="D18:D21"/>
    <mergeCell ref="F18:F21"/>
  </mergeCells>
  <pageMargins left="0.51181102362204722" right="0.31496062992125984" top="0.35433070866141736" bottom="0.35433070866141736" header="0.31496062992125984" footer="0.31496062992125984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48"/>
  <sheetViews>
    <sheetView showGridLines="0" zoomScale="90" zoomScaleNormal="90" workbookViewId="0">
      <selection activeCell="D68" sqref="D68"/>
    </sheetView>
  </sheetViews>
  <sheetFormatPr baseColWidth="10" defaultColWidth="0" defaultRowHeight="12.75" x14ac:dyDescent="0.25"/>
  <cols>
    <col min="1" max="1" width="0.7109375" style="87" customWidth="1"/>
    <col min="2" max="2" width="3.85546875" style="87" customWidth="1"/>
    <col min="3" max="3" width="11.28515625" style="103" customWidth="1"/>
    <col min="4" max="4" width="34.28515625" style="87" customWidth="1"/>
    <col min="5" max="5" width="29.28515625" style="87" customWidth="1"/>
    <col min="6" max="6" width="7.42578125" style="103" customWidth="1"/>
    <col min="7" max="7" width="11.42578125" style="87" customWidth="1"/>
    <col min="8" max="8" width="11" style="103" customWidth="1"/>
    <col min="9" max="9" width="8.42578125" style="114" customWidth="1"/>
    <col min="10" max="10" width="12.7109375" style="99" customWidth="1"/>
    <col min="11" max="12" width="14.42578125" style="99" customWidth="1"/>
    <col min="13" max="13" width="13.140625" style="87" bestFit="1" customWidth="1"/>
    <col min="14" max="14" width="12.5703125" style="87" customWidth="1"/>
    <col min="15" max="15" width="1.140625" style="87" customWidth="1"/>
    <col min="16" max="16" width="13.42578125" style="87" hidden="1" customWidth="1"/>
    <col min="17" max="19" width="0" style="87" hidden="1" customWidth="1"/>
    <col min="20" max="20" width="13.42578125" style="87" hidden="1" customWidth="1"/>
    <col min="21" max="21" width="13.42578125" style="104" hidden="1" customWidth="1"/>
    <col min="22" max="24" width="0" style="87" hidden="1" customWidth="1"/>
    <col min="25" max="16384" width="11.42578125" style="87" hidden="1"/>
  </cols>
  <sheetData>
    <row r="2" spans="2:23" ht="18.75" x14ac:dyDescent="0.25">
      <c r="B2" s="704" t="s">
        <v>10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6"/>
    </row>
    <row r="3" spans="2:23" ht="18.75" x14ac:dyDescent="0.25">
      <c r="B3" s="718" t="s">
        <v>166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20"/>
      <c r="P3" s="698" t="s">
        <v>159</v>
      </c>
      <c r="Q3" s="698"/>
      <c r="R3" s="698"/>
      <c r="S3" s="698"/>
      <c r="T3" s="698"/>
      <c r="U3" s="698"/>
    </row>
    <row r="4" spans="2:23" ht="6.75" customHeight="1" x14ac:dyDescent="0.25">
      <c r="P4" s="109">
        <v>50</v>
      </c>
      <c r="Q4" s="109"/>
      <c r="R4" s="109">
        <v>153</v>
      </c>
      <c r="S4" s="109">
        <v>142</v>
      </c>
      <c r="T4" s="109"/>
      <c r="U4" s="110"/>
    </row>
    <row r="5" spans="2:23" s="5" customFormat="1" ht="57" customHeight="1" x14ac:dyDescent="0.25">
      <c r="B5" s="96" t="s">
        <v>12</v>
      </c>
      <c r="C5" s="96" t="s">
        <v>13</v>
      </c>
      <c r="D5" s="96" t="s">
        <v>14</v>
      </c>
      <c r="E5" s="96" t="s">
        <v>15</v>
      </c>
      <c r="F5" s="96" t="s">
        <v>5</v>
      </c>
      <c r="G5" s="96" t="s">
        <v>0</v>
      </c>
      <c r="H5" s="96" t="s">
        <v>2</v>
      </c>
      <c r="I5" s="225" t="s">
        <v>16</v>
      </c>
      <c r="J5" s="226" t="s">
        <v>17</v>
      </c>
      <c r="K5" s="226" t="s">
        <v>18</v>
      </c>
      <c r="L5" s="226" t="s">
        <v>215</v>
      </c>
      <c r="M5" s="227" t="s">
        <v>19</v>
      </c>
      <c r="N5" s="227" t="s">
        <v>20</v>
      </c>
      <c r="P5" s="96" t="s">
        <v>154</v>
      </c>
      <c r="Q5" s="96" t="s">
        <v>156</v>
      </c>
      <c r="R5" s="96" t="s">
        <v>164</v>
      </c>
      <c r="S5" s="96" t="s">
        <v>163</v>
      </c>
      <c r="T5" s="96" t="s">
        <v>161</v>
      </c>
      <c r="U5" s="108" t="s">
        <v>162</v>
      </c>
    </row>
    <row r="6" spans="2:23" ht="13.5" thickBot="1" x14ac:dyDescent="0.3">
      <c r="B6" s="183">
        <v>1</v>
      </c>
      <c r="C6" s="202">
        <v>40606</v>
      </c>
      <c r="D6" s="89" t="s">
        <v>43</v>
      </c>
      <c r="E6" s="89" t="s">
        <v>9</v>
      </c>
      <c r="F6" s="120" t="s">
        <v>6</v>
      </c>
      <c r="G6" s="89" t="s">
        <v>33</v>
      </c>
      <c r="H6" s="120" t="s">
        <v>8</v>
      </c>
      <c r="I6" s="121">
        <v>360</v>
      </c>
      <c r="J6" s="101">
        <v>10000</v>
      </c>
      <c r="K6" s="101">
        <v>9900000</v>
      </c>
      <c r="L6" s="101">
        <f>K6/6.92</f>
        <v>1430635.8381502891</v>
      </c>
      <c r="M6" s="122">
        <v>2.5000000000000001E-2</v>
      </c>
      <c r="N6" s="122">
        <v>1.8800000000000001E-2</v>
      </c>
      <c r="O6" s="99"/>
      <c r="P6" s="107"/>
      <c r="Q6" s="107"/>
      <c r="R6" s="107"/>
      <c r="S6" s="107"/>
      <c r="T6" s="106"/>
      <c r="U6" s="106"/>
      <c r="V6" s="104"/>
      <c r="W6" s="104"/>
    </row>
    <row r="7" spans="2:23" ht="13.5" thickBot="1" x14ac:dyDescent="0.3">
      <c r="B7" s="174">
        <f>B6+1</f>
        <v>2</v>
      </c>
      <c r="C7" s="175">
        <v>40633</v>
      </c>
      <c r="D7" s="7" t="s">
        <v>39</v>
      </c>
      <c r="E7" s="7" t="s">
        <v>9</v>
      </c>
      <c r="F7" s="8" t="s">
        <v>6</v>
      </c>
      <c r="G7" s="7" t="s">
        <v>33</v>
      </c>
      <c r="H7" s="8" t="s">
        <v>8</v>
      </c>
      <c r="I7" s="9">
        <v>270</v>
      </c>
      <c r="J7" s="134">
        <v>100000</v>
      </c>
      <c r="K7" s="134">
        <v>31000000</v>
      </c>
      <c r="L7" s="101">
        <f>K7/6.9</f>
        <v>4492753.6231884053</v>
      </c>
      <c r="M7" s="11">
        <v>1.9E-2</v>
      </c>
      <c r="N7" s="203">
        <v>1.7100000000000001E-2</v>
      </c>
      <c r="O7" s="99"/>
      <c r="P7" s="111"/>
      <c r="Q7" s="112"/>
      <c r="R7" s="112"/>
      <c r="S7" s="112"/>
      <c r="T7" s="112"/>
      <c r="U7" s="113">
        <f>SUM(U6:U6)</f>
        <v>0</v>
      </c>
      <c r="V7" s="104"/>
      <c r="W7" s="104"/>
    </row>
    <row r="8" spans="2:23" x14ac:dyDescent="0.25">
      <c r="B8" s="174">
        <f t="shared" ref="B8:B12" si="0">B7+1</f>
        <v>3</v>
      </c>
      <c r="C8" s="175">
        <v>40637</v>
      </c>
      <c r="D8" s="7" t="s">
        <v>170</v>
      </c>
      <c r="E8" s="7" t="s">
        <v>9</v>
      </c>
      <c r="F8" s="8" t="s">
        <v>6</v>
      </c>
      <c r="G8" s="7" t="s">
        <v>22</v>
      </c>
      <c r="H8" s="8" t="s">
        <v>8</v>
      </c>
      <c r="I8" s="9">
        <v>360</v>
      </c>
      <c r="J8" s="134">
        <v>1000</v>
      </c>
      <c r="K8" s="134">
        <v>1500000</v>
      </c>
      <c r="L8" s="134">
        <f>K8</f>
        <v>1500000</v>
      </c>
      <c r="M8" s="11">
        <v>1.4999999999999999E-2</v>
      </c>
      <c r="N8" s="203">
        <v>1.4999999999999999E-2</v>
      </c>
      <c r="O8" s="99"/>
      <c r="P8" s="104"/>
      <c r="Q8" s="104"/>
      <c r="R8" s="104"/>
      <c r="S8" s="104"/>
      <c r="T8" s="104"/>
      <c r="V8" s="104"/>
      <c r="W8" s="104"/>
    </row>
    <row r="9" spans="2:23" x14ac:dyDescent="0.25">
      <c r="B9" s="174">
        <f t="shared" si="0"/>
        <v>4</v>
      </c>
      <c r="C9" s="175">
        <v>40637</v>
      </c>
      <c r="D9" s="7" t="s">
        <v>39</v>
      </c>
      <c r="E9" s="7" t="s">
        <v>9</v>
      </c>
      <c r="F9" s="8" t="s">
        <v>6</v>
      </c>
      <c r="G9" s="7" t="s">
        <v>33</v>
      </c>
      <c r="H9" s="8" t="s">
        <v>8</v>
      </c>
      <c r="I9" s="9">
        <v>360</v>
      </c>
      <c r="J9" s="134">
        <v>100000</v>
      </c>
      <c r="K9" s="134">
        <v>31000000</v>
      </c>
      <c r="L9" s="101">
        <f>K9/6.9</f>
        <v>4492753.6231884053</v>
      </c>
      <c r="M9" s="11">
        <v>2.2499999999999999E-2</v>
      </c>
      <c r="N9" s="203">
        <v>1.84E-2</v>
      </c>
      <c r="O9" s="99"/>
    </row>
    <row r="10" spans="2:23" x14ac:dyDescent="0.25">
      <c r="B10" s="174">
        <f t="shared" si="0"/>
        <v>5</v>
      </c>
      <c r="C10" s="175">
        <v>40660</v>
      </c>
      <c r="D10" s="7" t="s">
        <v>39</v>
      </c>
      <c r="E10" s="7" t="s">
        <v>9</v>
      </c>
      <c r="F10" s="8" t="s">
        <v>6</v>
      </c>
      <c r="G10" s="7" t="s">
        <v>33</v>
      </c>
      <c r="H10" s="8" t="s">
        <v>8</v>
      </c>
      <c r="I10" s="9">
        <v>180</v>
      </c>
      <c r="J10" s="127">
        <v>100000</v>
      </c>
      <c r="K10" s="127">
        <v>31000000</v>
      </c>
      <c r="L10" s="101">
        <f>K10/6.89</f>
        <v>4499274.3105950654</v>
      </c>
      <c r="M10" s="11">
        <v>1.7000000000000001E-2</v>
      </c>
      <c r="N10" s="204" t="s">
        <v>169</v>
      </c>
      <c r="O10" s="99"/>
    </row>
    <row r="11" spans="2:23" x14ac:dyDescent="0.25">
      <c r="B11" s="174">
        <f t="shared" si="0"/>
        <v>6</v>
      </c>
      <c r="C11" s="175">
        <v>40672</v>
      </c>
      <c r="D11" s="7" t="s">
        <v>43</v>
      </c>
      <c r="E11" s="7" t="s">
        <v>9</v>
      </c>
      <c r="F11" s="8" t="s">
        <v>6</v>
      </c>
      <c r="G11" s="7" t="s">
        <v>33</v>
      </c>
      <c r="H11" s="8" t="s">
        <v>8</v>
      </c>
      <c r="I11" s="9">
        <v>360</v>
      </c>
      <c r="J11" s="127">
        <v>10000</v>
      </c>
      <c r="K11" s="127">
        <v>3880000</v>
      </c>
      <c r="L11" s="101">
        <f>K11/6.89</f>
        <v>563134.97822931793</v>
      </c>
      <c r="M11" s="11">
        <v>2.5000000000000001E-2</v>
      </c>
      <c r="N11" s="204" t="s">
        <v>169</v>
      </c>
      <c r="O11" s="99"/>
    </row>
    <row r="12" spans="2:23" x14ac:dyDescent="0.25">
      <c r="B12" s="174">
        <f t="shared" si="0"/>
        <v>7</v>
      </c>
      <c r="C12" s="175">
        <v>40728</v>
      </c>
      <c r="D12" s="7" t="s">
        <v>171</v>
      </c>
      <c r="E12" s="7" t="s">
        <v>25</v>
      </c>
      <c r="F12" s="8" t="s">
        <v>6</v>
      </c>
      <c r="G12" s="7" t="s">
        <v>22</v>
      </c>
      <c r="H12" s="128" t="s">
        <v>172</v>
      </c>
      <c r="I12" s="129">
        <v>2880</v>
      </c>
      <c r="J12" s="127">
        <v>100000</v>
      </c>
      <c r="K12" s="127">
        <v>60000000</v>
      </c>
      <c r="L12" s="127">
        <f>K12</f>
        <v>60000000</v>
      </c>
      <c r="M12" s="130">
        <v>4.7500000000000001E-2</v>
      </c>
      <c r="N12" s="203">
        <v>4.7500000000000001E-2</v>
      </c>
      <c r="O12" s="124"/>
    </row>
    <row r="13" spans="2:23" x14ac:dyDescent="0.2">
      <c r="B13" s="699">
        <f>B12+1</f>
        <v>8</v>
      </c>
      <c r="C13" s="701">
        <v>40744</v>
      </c>
      <c r="D13" s="703" t="s">
        <v>74</v>
      </c>
      <c r="E13" s="703" t="s">
        <v>25</v>
      </c>
      <c r="F13" s="8" t="s">
        <v>52</v>
      </c>
      <c r="G13" s="7" t="s">
        <v>33</v>
      </c>
      <c r="H13" s="8" t="s">
        <v>3</v>
      </c>
      <c r="I13" s="131">
        <v>1800</v>
      </c>
      <c r="J13" s="132">
        <v>1000</v>
      </c>
      <c r="K13" s="132">
        <f>+J13*10605</f>
        <v>10605000</v>
      </c>
      <c r="L13" s="101">
        <f>K13/6.87</f>
        <v>1543668.1222707424</v>
      </c>
      <c r="M13" s="133">
        <v>0.05</v>
      </c>
      <c r="N13" s="152">
        <v>4.8913999999999999E-2</v>
      </c>
      <c r="O13" s="99"/>
    </row>
    <row r="14" spans="2:23" x14ac:dyDescent="0.2">
      <c r="B14" s="699"/>
      <c r="C14" s="701"/>
      <c r="D14" s="703"/>
      <c r="E14" s="703"/>
      <c r="F14" s="8" t="s">
        <v>53</v>
      </c>
      <c r="G14" s="7" t="s">
        <v>33</v>
      </c>
      <c r="H14" s="8" t="s">
        <v>3</v>
      </c>
      <c r="I14" s="131">
        <v>2160</v>
      </c>
      <c r="J14" s="132">
        <v>1000</v>
      </c>
      <c r="K14" s="132">
        <f t="shared" ref="K14:K16" si="1">+J14*10605</f>
        <v>10605000</v>
      </c>
      <c r="L14" s="101">
        <f t="shared" ref="L14:L16" si="2">K14/6.86</f>
        <v>1545918.3673469387</v>
      </c>
      <c r="M14" s="133">
        <v>5.5E-2</v>
      </c>
      <c r="N14" s="152">
        <v>5.4994000000000001E-2</v>
      </c>
      <c r="O14" s="99"/>
    </row>
    <row r="15" spans="2:23" x14ac:dyDescent="0.2">
      <c r="B15" s="699"/>
      <c r="C15" s="701"/>
      <c r="D15" s="703"/>
      <c r="E15" s="703"/>
      <c r="F15" s="8" t="s">
        <v>54</v>
      </c>
      <c r="G15" s="7" t="s">
        <v>33</v>
      </c>
      <c r="H15" s="8" t="s">
        <v>3</v>
      </c>
      <c r="I15" s="131">
        <v>2520</v>
      </c>
      <c r="J15" s="132">
        <v>1000</v>
      </c>
      <c r="K15" s="132">
        <f t="shared" si="1"/>
        <v>10605000</v>
      </c>
      <c r="L15" s="101">
        <f t="shared" si="2"/>
        <v>1545918.3673469387</v>
      </c>
      <c r="M15" s="133">
        <v>0.06</v>
      </c>
      <c r="N15" s="152">
        <v>5.9981E-2</v>
      </c>
      <c r="O15" s="99"/>
    </row>
    <row r="16" spans="2:23" x14ac:dyDescent="0.2">
      <c r="B16" s="699"/>
      <c r="C16" s="701"/>
      <c r="D16" s="703"/>
      <c r="E16" s="703"/>
      <c r="F16" s="8" t="s">
        <v>60</v>
      </c>
      <c r="G16" s="7" t="s">
        <v>33</v>
      </c>
      <c r="H16" s="8" t="s">
        <v>3</v>
      </c>
      <c r="I16" s="131">
        <v>2880</v>
      </c>
      <c r="J16" s="132">
        <v>1000</v>
      </c>
      <c r="K16" s="132">
        <f t="shared" si="1"/>
        <v>10605000</v>
      </c>
      <c r="L16" s="101">
        <f t="shared" si="2"/>
        <v>1545918.3673469387</v>
      </c>
      <c r="M16" s="133">
        <v>6.7500000000000004E-2</v>
      </c>
      <c r="N16" s="152">
        <v>6.7500000000000004E-2</v>
      </c>
      <c r="O16" s="99"/>
    </row>
    <row r="17" spans="1:15" x14ac:dyDescent="0.25">
      <c r="B17" s="174">
        <f>B13+1</f>
        <v>9</v>
      </c>
      <c r="C17" s="175">
        <v>40749</v>
      </c>
      <c r="D17" s="7" t="s">
        <v>39</v>
      </c>
      <c r="E17" s="7" t="s">
        <v>9</v>
      </c>
      <c r="F17" s="8" t="s">
        <v>6</v>
      </c>
      <c r="G17" s="7" t="s">
        <v>22</v>
      </c>
      <c r="H17" s="128" t="s">
        <v>8</v>
      </c>
      <c r="I17" s="129">
        <v>360</v>
      </c>
      <c r="J17" s="127">
        <v>100000</v>
      </c>
      <c r="K17" s="127">
        <v>4500000</v>
      </c>
      <c r="L17" s="127">
        <f>K17</f>
        <v>4500000</v>
      </c>
      <c r="M17" s="130">
        <v>0.03</v>
      </c>
      <c r="N17" s="204" t="s">
        <v>169</v>
      </c>
      <c r="O17" s="125"/>
    </row>
    <row r="18" spans="1:15" x14ac:dyDescent="0.25">
      <c r="B18" s="174">
        <f>B17+1</f>
        <v>10</v>
      </c>
      <c r="C18" s="175">
        <v>40750</v>
      </c>
      <c r="D18" s="7" t="s">
        <v>39</v>
      </c>
      <c r="E18" s="7" t="s">
        <v>9</v>
      </c>
      <c r="F18" s="8" t="s">
        <v>6</v>
      </c>
      <c r="G18" s="7" t="s">
        <v>22</v>
      </c>
      <c r="H18" s="128" t="s">
        <v>8</v>
      </c>
      <c r="I18" s="129">
        <v>360</v>
      </c>
      <c r="J18" s="127">
        <v>100000</v>
      </c>
      <c r="K18" s="127">
        <v>4300000</v>
      </c>
      <c r="L18" s="127">
        <f>K18</f>
        <v>4300000</v>
      </c>
      <c r="M18" s="130">
        <v>0.03</v>
      </c>
      <c r="N18" s="204" t="s">
        <v>169</v>
      </c>
      <c r="O18" s="99"/>
    </row>
    <row r="19" spans="1:15" s="6" customFormat="1" ht="15" x14ac:dyDescent="0.25">
      <c r="B19" s="146">
        <f>B18+1</f>
        <v>11</v>
      </c>
      <c r="C19" s="184">
        <v>40779</v>
      </c>
      <c r="D19" s="185" t="s">
        <v>179</v>
      </c>
      <c r="E19" s="7" t="s">
        <v>9</v>
      </c>
      <c r="F19" s="186" t="s">
        <v>180</v>
      </c>
      <c r="G19" s="7" t="s">
        <v>22</v>
      </c>
      <c r="H19" s="186" t="s">
        <v>182</v>
      </c>
      <c r="I19" s="129">
        <v>180</v>
      </c>
      <c r="J19" s="127">
        <v>1000</v>
      </c>
      <c r="K19" s="127">
        <v>1000000</v>
      </c>
      <c r="L19" s="127">
        <f>K19</f>
        <v>1000000</v>
      </c>
      <c r="M19" s="130">
        <v>2.5000000000000001E-2</v>
      </c>
      <c r="N19" s="147">
        <v>2.5000000000000001E-2</v>
      </c>
      <c r="O19"/>
    </row>
    <row r="20" spans="1:15" s="6" customFormat="1" ht="15" x14ac:dyDescent="0.25">
      <c r="B20" s="710">
        <f>B19+1</f>
        <v>12</v>
      </c>
      <c r="C20" s="716">
        <v>40781</v>
      </c>
      <c r="D20" s="715" t="s">
        <v>183</v>
      </c>
      <c r="E20" s="715" t="s">
        <v>184</v>
      </c>
      <c r="F20" s="186" t="s">
        <v>52</v>
      </c>
      <c r="G20" s="185" t="s">
        <v>33</v>
      </c>
      <c r="H20" s="186" t="s">
        <v>8</v>
      </c>
      <c r="I20" s="121">
        <v>330</v>
      </c>
      <c r="J20" s="148">
        <v>1000</v>
      </c>
      <c r="K20" s="148">
        <v>6273000</v>
      </c>
      <c r="L20" s="148">
        <f>K20/6.87</f>
        <v>913100.43668122264</v>
      </c>
      <c r="M20" s="122">
        <v>0.03</v>
      </c>
      <c r="N20" s="147">
        <v>2.98E-2</v>
      </c>
      <c r="O20"/>
    </row>
    <row r="21" spans="1:15" s="6" customFormat="1" ht="15" x14ac:dyDescent="0.25">
      <c r="B21" s="710"/>
      <c r="C21" s="716"/>
      <c r="D21" s="715"/>
      <c r="E21" s="715"/>
      <c r="F21" s="186" t="s">
        <v>53</v>
      </c>
      <c r="G21" s="185" t="s">
        <v>33</v>
      </c>
      <c r="H21" s="186" t="s">
        <v>8</v>
      </c>
      <c r="I21" s="121">
        <v>360</v>
      </c>
      <c r="J21" s="148">
        <v>1000</v>
      </c>
      <c r="K21" s="148">
        <v>6273000</v>
      </c>
      <c r="L21" s="148">
        <f>K21/6.86</f>
        <v>914431.48688046646</v>
      </c>
      <c r="M21" s="122">
        <v>3.1E-2</v>
      </c>
      <c r="N21" s="147">
        <v>3.1E-2</v>
      </c>
      <c r="O21"/>
    </row>
    <row r="22" spans="1:15" s="6" customFormat="1" ht="15" x14ac:dyDescent="0.25">
      <c r="B22" s="710">
        <f>B20+1</f>
        <v>13</v>
      </c>
      <c r="C22" s="716">
        <v>40786</v>
      </c>
      <c r="D22" s="715" t="s">
        <v>185</v>
      </c>
      <c r="E22" s="715" t="s">
        <v>186</v>
      </c>
      <c r="F22" s="186" t="s">
        <v>52</v>
      </c>
      <c r="G22" s="7" t="s">
        <v>22</v>
      </c>
      <c r="H22" s="186" t="s">
        <v>86</v>
      </c>
      <c r="I22" s="129">
        <v>1440</v>
      </c>
      <c r="J22" s="127">
        <v>1000</v>
      </c>
      <c r="K22" s="127">
        <v>10000000</v>
      </c>
      <c r="L22" s="127">
        <f>K22</f>
        <v>10000000</v>
      </c>
      <c r="M22" s="130">
        <v>7.0000000000000007E-2</v>
      </c>
      <c r="N22" s="149">
        <v>7.0000000000000007E-2</v>
      </c>
      <c r="O22"/>
    </row>
    <row r="23" spans="1:15" s="6" customFormat="1" ht="15" x14ac:dyDescent="0.25">
      <c r="B23" s="710"/>
      <c r="C23" s="717"/>
      <c r="D23" s="715"/>
      <c r="E23" s="715"/>
      <c r="F23" s="186" t="s">
        <v>53</v>
      </c>
      <c r="G23" s="7" t="s">
        <v>22</v>
      </c>
      <c r="H23" s="186" t="s">
        <v>86</v>
      </c>
      <c r="I23" s="129">
        <v>1800</v>
      </c>
      <c r="J23" s="127">
        <v>1000</v>
      </c>
      <c r="K23" s="127">
        <v>14900000</v>
      </c>
      <c r="L23" s="127">
        <f>K23</f>
        <v>14900000</v>
      </c>
      <c r="M23" s="130">
        <v>7.4999999999999997E-2</v>
      </c>
      <c r="N23" s="149">
        <v>7.4999999999999997E-2</v>
      </c>
      <c r="O23"/>
    </row>
    <row r="24" spans="1:15" s="6" customFormat="1" ht="15" x14ac:dyDescent="0.25">
      <c r="B24" s="183">
        <f>B22+1</f>
        <v>14</v>
      </c>
      <c r="C24" s="184">
        <v>40786</v>
      </c>
      <c r="D24" s="150" t="s">
        <v>187</v>
      </c>
      <c r="E24" s="185" t="s">
        <v>25</v>
      </c>
      <c r="F24" s="186" t="s">
        <v>180</v>
      </c>
      <c r="G24" s="7" t="s">
        <v>22</v>
      </c>
      <c r="H24" s="186" t="s">
        <v>3</v>
      </c>
      <c r="I24" s="129">
        <v>1800</v>
      </c>
      <c r="J24" s="127">
        <v>1000</v>
      </c>
      <c r="K24" s="127">
        <v>6000000</v>
      </c>
      <c r="L24" s="127">
        <f>K24</f>
        <v>6000000</v>
      </c>
      <c r="M24" s="130">
        <v>4.7E-2</v>
      </c>
      <c r="N24" s="149">
        <v>4.2200000000000001E-2</v>
      </c>
      <c r="O24"/>
    </row>
    <row r="25" spans="1:15" s="6" customFormat="1" ht="15" x14ac:dyDescent="0.25">
      <c r="B25" s="710">
        <f>B24+1</f>
        <v>15</v>
      </c>
      <c r="C25" s="716">
        <v>40798</v>
      </c>
      <c r="D25" s="715" t="s">
        <v>188</v>
      </c>
      <c r="E25" s="715" t="s">
        <v>35</v>
      </c>
      <c r="F25" s="8" t="s">
        <v>52</v>
      </c>
      <c r="G25" s="185" t="s">
        <v>33</v>
      </c>
      <c r="H25" s="186" t="s">
        <v>8</v>
      </c>
      <c r="I25" s="129">
        <v>359</v>
      </c>
      <c r="J25" s="127">
        <v>5000</v>
      </c>
      <c r="K25" s="127">
        <v>1760000</v>
      </c>
      <c r="L25" s="127">
        <f>K25/6.87</f>
        <v>256186.31732168849</v>
      </c>
      <c r="M25" s="130">
        <v>3.1E-2</v>
      </c>
      <c r="N25" s="149">
        <v>2.92E-2</v>
      </c>
      <c r="O25"/>
    </row>
    <row r="26" spans="1:15" s="6" customFormat="1" ht="15" x14ac:dyDescent="0.25">
      <c r="B26" s="710"/>
      <c r="C26" s="716"/>
      <c r="D26" s="715"/>
      <c r="E26" s="715"/>
      <c r="F26" s="8" t="s">
        <v>53</v>
      </c>
      <c r="G26" s="185" t="s">
        <v>33</v>
      </c>
      <c r="H26" s="186" t="s">
        <v>50</v>
      </c>
      <c r="I26" s="129">
        <v>724</v>
      </c>
      <c r="J26" s="127">
        <v>5000</v>
      </c>
      <c r="K26" s="127">
        <v>15840000</v>
      </c>
      <c r="L26" s="127">
        <f t="shared" ref="L26:L29" si="3">K26/6.86</f>
        <v>2309037.9008746357</v>
      </c>
      <c r="M26" s="130">
        <v>3.5000000000000003E-2</v>
      </c>
      <c r="N26" s="149">
        <v>3.4700000000000002E-2</v>
      </c>
      <c r="O26"/>
    </row>
    <row r="27" spans="1:15" s="6" customFormat="1" ht="15" x14ac:dyDescent="0.25">
      <c r="B27" s="710"/>
      <c r="C27" s="716"/>
      <c r="D27" s="715"/>
      <c r="E27" s="715"/>
      <c r="F27" s="8" t="s">
        <v>54</v>
      </c>
      <c r="G27" s="7" t="s">
        <v>33</v>
      </c>
      <c r="H27" s="128" t="s">
        <v>50</v>
      </c>
      <c r="I27" s="129">
        <v>1089</v>
      </c>
      <c r="J27" s="127">
        <v>5000</v>
      </c>
      <c r="K27" s="127">
        <v>24640000</v>
      </c>
      <c r="L27" s="127">
        <f t="shared" si="3"/>
        <v>3591836.7346938774</v>
      </c>
      <c r="M27" s="130">
        <v>3.9E-2</v>
      </c>
      <c r="N27" s="149">
        <v>3.9E-2</v>
      </c>
      <c r="O27"/>
    </row>
    <row r="28" spans="1:15" s="6" customFormat="1" x14ac:dyDescent="0.2">
      <c r="B28" s="710"/>
      <c r="C28" s="716"/>
      <c r="D28" s="715"/>
      <c r="E28" s="715"/>
      <c r="F28" s="8" t="s">
        <v>60</v>
      </c>
      <c r="G28" s="7" t="s">
        <v>33</v>
      </c>
      <c r="H28" s="8" t="s">
        <v>50</v>
      </c>
      <c r="I28" s="131">
        <v>1454</v>
      </c>
      <c r="J28" s="151">
        <v>5000</v>
      </c>
      <c r="K28" s="151">
        <v>17600000</v>
      </c>
      <c r="L28" s="127">
        <f t="shared" si="3"/>
        <v>2565597.6676384839</v>
      </c>
      <c r="M28" s="133">
        <v>4.2999999999999997E-2</v>
      </c>
      <c r="N28" s="149">
        <v>4.2999999999999997E-2</v>
      </c>
    </row>
    <row r="29" spans="1:15" s="6" customFormat="1" x14ac:dyDescent="0.2">
      <c r="B29" s="710"/>
      <c r="C29" s="716"/>
      <c r="D29" s="715"/>
      <c r="E29" s="715"/>
      <c r="F29" s="8" t="s">
        <v>87</v>
      </c>
      <c r="G29" s="7" t="s">
        <v>33</v>
      </c>
      <c r="H29" s="8" t="s">
        <v>50</v>
      </c>
      <c r="I29" s="131">
        <v>1820</v>
      </c>
      <c r="J29" s="151">
        <v>5000</v>
      </c>
      <c r="K29" s="151">
        <v>10560000</v>
      </c>
      <c r="L29" s="127">
        <f t="shared" si="3"/>
        <v>1539358.6005830902</v>
      </c>
      <c r="M29" s="133">
        <v>5.8999999999999997E-2</v>
      </c>
      <c r="N29" s="149">
        <v>5.8999999999999997E-2</v>
      </c>
    </row>
    <row r="30" spans="1:15" s="6" customFormat="1" x14ac:dyDescent="0.2">
      <c r="B30" s="183">
        <f>B25+1</f>
        <v>16</v>
      </c>
      <c r="C30" s="184">
        <v>40808</v>
      </c>
      <c r="D30" s="171" t="s">
        <v>189</v>
      </c>
      <c r="E30" s="171" t="s">
        <v>184</v>
      </c>
      <c r="F30" s="8" t="s">
        <v>180</v>
      </c>
      <c r="G30" s="7" t="s">
        <v>33</v>
      </c>
      <c r="H30" s="8" t="s">
        <v>182</v>
      </c>
      <c r="I30" s="131">
        <v>180</v>
      </c>
      <c r="J30" s="151">
        <v>10000</v>
      </c>
      <c r="K30" s="151">
        <v>5000000</v>
      </c>
      <c r="L30" s="127">
        <f>K30/6.87</f>
        <v>727802.03784570599</v>
      </c>
      <c r="M30" s="133">
        <v>2.5000000000000001E-2</v>
      </c>
      <c r="N30" s="152">
        <v>2.3E-2</v>
      </c>
    </row>
    <row r="31" spans="1:15" s="6" customFormat="1" x14ac:dyDescent="0.2">
      <c r="B31" s="183">
        <f>B30+1</f>
        <v>17</v>
      </c>
      <c r="C31" s="184">
        <v>40816</v>
      </c>
      <c r="D31" s="171" t="s">
        <v>190</v>
      </c>
      <c r="E31" s="171" t="s">
        <v>30</v>
      </c>
      <c r="F31" s="8" t="s">
        <v>180</v>
      </c>
      <c r="G31" s="7" t="s">
        <v>33</v>
      </c>
      <c r="H31" s="8" t="s">
        <v>47</v>
      </c>
      <c r="I31" s="131">
        <v>3600</v>
      </c>
      <c r="J31" s="151">
        <v>10000</v>
      </c>
      <c r="K31" s="151">
        <v>170000000</v>
      </c>
      <c r="L31" s="127">
        <f>K31/6.87</f>
        <v>24745269.286754001</v>
      </c>
      <c r="M31" s="133">
        <v>0.06</v>
      </c>
      <c r="N31" s="152">
        <v>5.45E-2</v>
      </c>
    </row>
    <row r="32" spans="1:15" s="161" customFormat="1" x14ac:dyDescent="0.2">
      <c r="A32" s="153"/>
      <c r="B32" s="183">
        <f>B31+1</f>
        <v>18</v>
      </c>
      <c r="C32" s="154">
        <v>40820</v>
      </c>
      <c r="D32" s="172" t="s">
        <v>191</v>
      </c>
      <c r="E32" s="173" t="s">
        <v>184</v>
      </c>
      <c r="F32" s="155" t="s">
        <v>180</v>
      </c>
      <c r="G32" s="156" t="s">
        <v>33</v>
      </c>
      <c r="H32" s="155" t="s">
        <v>182</v>
      </c>
      <c r="I32" s="157">
        <v>175</v>
      </c>
      <c r="J32" s="158">
        <v>10000</v>
      </c>
      <c r="K32" s="158">
        <v>5000000</v>
      </c>
      <c r="L32" s="127">
        <f>K32/6.87</f>
        <v>727802.03784570599</v>
      </c>
      <c r="M32" s="159">
        <v>2.5000000000000001E-2</v>
      </c>
      <c r="N32" s="160">
        <v>2.2927989507347323E-2</v>
      </c>
      <c r="O32" s="153"/>
    </row>
    <row r="33" spans="1:15" s="161" customFormat="1" x14ac:dyDescent="0.2">
      <c r="A33" s="153"/>
      <c r="B33" s="183">
        <f>B32+1</f>
        <v>19</v>
      </c>
      <c r="C33" s="154">
        <v>40823</v>
      </c>
      <c r="D33" s="172" t="s">
        <v>192</v>
      </c>
      <c r="E33" s="172" t="s">
        <v>184</v>
      </c>
      <c r="F33" s="155" t="s">
        <v>180</v>
      </c>
      <c r="G33" s="7" t="s">
        <v>22</v>
      </c>
      <c r="H33" s="155" t="s">
        <v>182</v>
      </c>
      <c r="I33" s="157">
        <v>357</v>
      </c>
      <c r="J33" s="158">
        <v>1000</v>
      </c>
      <c r="K33" s="158">
        <v>600000</v>
      </c>
      <c r="L33" s="158">
        <f>K33</f>
        <v>600000</v>
      </c>
      <c r="M33" s="159">
        <v>2.5000000000000001E-2</v>
      </c>
      <c r="N33" s="162">
        <v>2.1530000000000001E-2</v>
      </c>
      <c r="O33" s="163"/>
    </row>
    <row r="34" spans="1:15" s="6" customFormat="1" x14ac:dyDescent="0.2">
      <c r="B34" s="183">
        <f t="shared" ref="B34:B35" si="4">B33+1</f>
        <v>20</v>
      </c>
      <c r="C34" s="184">
        <v>40823</v>
      </c>
      <c r="D34" s="171" t="s">
        <v>193</v>
      </c>
      <c r="E34" s="171" t="s">
        <v>184</v>
      </c>
      <c r="F34" s="8" t="s">
        <v>180</v>
      </c>
      <c r="G34" s="7" t="s">
        <v>22</v>
      </c>
      <c r="H34" s="8" t="s">
        <v>182</v>
      </c>
      <c r="I34" s="131">
        <v>350</v>
      </c>
      <c r="J34" s="151">
        <v>1000</v>
      </c>
      <c r="K34" s="151">
        <v>600000</v>
      </c>
      <c r="L34" s="151">
        <f>K34</f>
        <v>600000</v>
      </c>
      <c r="M34" s="133">
        <v>2.5000000000000001E-2</v>
      </c>
      <c r="N34" s="147">
        <v>2.1600000000000001E-2</v>
      </c>
      <c r="O34" s="164"/>
    </row>
    <row r="35" spans="1:15" s="6" customFormat="1" x14ac:dyDescent="0.2">
      <c r="B35" s="183">
        <f t="shared" si="4"/>
        <v>21</v>
      </c>
      <c r="C35" s="184">
        <v>40826</v>
      </c>
      <c r="D35" s="171" t="s">
        <v>194</v>
      </c>
      <c r="E35" s="171" t="s">
        <v>184</v>
      </c>
      <c r="F35" s="8" t="s">
        <v>180</v>
      </c>
      <c r="G35" s="7" t="s">
        <v>33</v>
      </c>
      <c r="H35" s="8" t="s">
        <v>8</v>
      </c>
      <c r="I35" s="131">
        <v>360</v>
      </c>
      <c r="J35" s="151">
        <v>10000</v>
      </c>
      <c r="K35" s="151">
        <v>6870000</v>
      </c>
      <c r="L35" s="151">
        <f>K35/6.87</f>
        <v>1000000</v>
      </c>
      <c r="M35" s="133">
        <v>3.2500000000000001E-2</v>
      </c>
      <c r="N35" s="147">
        <v>3.2500000000000001E-2</v>
      </c>
      <c r="O35" s="164"/>
    </row>
    <row r="36" spans="1:15" s="6" customFormat="1" x14ac:dyDescent="0.2">
      <c r="B36" s="183">
        <f>B35+1</f>
        <v>22</v>
      </c>
      <c r="C36" s="184">
        <v>40847</v>
      </c>
      <c r="D36" s="171" t="s">
        <v>195</v>
      </c>
      <c r="E36" s="171" t="s">
        <v>30</v>
      </c>
      <c r="F36" s="116" t="s">
        <v>180</v>
      </c>
      <c r="G36" s="88" t="s">
        <v>33</v>
      </c>
      <c r="H36" s="116" t="s">
        <v>196</v>
      </c>
      <c r="I36" s="198">
        <v>1800</v>
      </c>
      <c r="J36" s="199">
        <v>10000</v>
      </c>
      <c r="K36" s="199">
        <v>525000000</v>
      </c>
      <c r="L36" s="199">
        <f>K36/6.87</f>
        <v>76419213.973799124</v>
      </c>
      <c r="M36" s="200">
        <v>2.7E-2</v>
      </c>
      <c r="N36" s="201">
        <v>2.7E-2</v>
      </c>
      <c r="O36" s="164"/>
    </row>
    <row r="37" spans="1:15" s="6" customFormat="1" ht="15" customHeight="1" x14ac:dyDescent="0.2">
      <c r="B37" s="710">
        <f>B36+1</f>
        <v>23</v>
      </c>
      <c r="C37" s="716">
        <v>40847</v>
      </c>
      <c r="D37" s="715" t="s">
        <v>197</v>
      </c>
      <c r="E37" s="715" t="s">
        <v>198</v>
      </c>
      <c r="F37" s="8" t="s">
        <v>52</v>
      </c>
      <c r="G37" s="7" t="s">
        <v>22</v>
      </c>
      <c r="H37" s="8" t="s">
        <v>47</v>
      </c>
      <c r="I37" s="131">
        <v>1080</v>
      </c>
      <c r="J37" s="151">
        <v>5000</v>
      </c>
      <c r="K37" s="151">
        <v>15000000</v>
      </c>
      <c r="L37" s="151">
        <f>K37</f>
        <v>15000000</v>
      </c>
      <c r="M37" s="133">
        <v>2.8000000000000001E-2</v>
      </c>
      <c r="N37" s="181" t="s">
        <v>169</v>
      </c>
      <c r="O37" s="164"/>
    </row>
    <row r="38" spans="1:15" s="6" customFormat="1" ht="15" customHeight="1" x14ac:dyDescent="0.2">
      <c r="B38" s="710"/>
      <c r="C38" s="716"/>
      <c r="D38" s="715"/>
      <c r="E38" s="715"/>
      <c r="F38" s="8" t="s">
        <v>53</v>
      </c>
      <c r="G38" s="7" t="s">
        <v>22</v>
      </c>
      <c r="H38" s="8" t="s">
        <v>47</v>
      </c>
      <c r="I38" s="131">
        <v>1440</v>
      </c>
      <c r="J38" s="151">
        <v>5000</v>
      </c>
      <c r="K38" s="151">
        <v>15000000</v>
      </c>
      <c r="L38" s="151">
        <f>K38</f>
        <v>15000000</v>
      </c>
      <c r="M38" s="133">
        <v>0.03</v>
      </c>
      <c r="N38" s="181" t="s">
        <v>169</v>
      </c>
      <c r="O38" s="164"/>
    </row>
    <row r="39" spans="1:15" s="170" customFormat="1" x14ac:dyDescent="0.2">
      <c r="A39" s="6"/>
      <c r="B39" s="187">
        <f>B37+1</f>
        <v>24</v>
      </c>
      <c r="C39" s="165">
        <v>40861</v>
      </c>
      <c r="D39" s="166" t="s">
        <v>199</v>
      </c>
      <c r="E39" s="166" t="s">
        <v>25</v>
      </c>
      <c r="F39" s="8" t="s">
        <v>180</v>
      </c>
      <c r="G39" s="7" t="s">
        <v>33</v>
      </c>
      <c r="H39" s="8" t="s">
        <v>57</v>
      </c>
      <c r="I39" s="167">
        <v>2880</v>
      </c>
      <c r="J39" s="168">
        <v>1000</v>
      </c>
      <c r="K39" s="168">
        <v>27000000</v>
      </c>
      <c r="L39" s="168">
        <f>K39/6.86</f>
        <v>3935860.0583090377</v>
      </c>
      <c r="M39" s="169">
        <v>0.06</v>
      </c>
      <c r="N39" s="182">
        <v>0.06</v>
      </c>
      <c r="O39" s="164"/>
    </row>
    <row r="40" spans="1:15" s="170" customFormat="1" ht="15" customHeight="1" x14ac:dyDescent="0.2">
      <c r="A40" s="6"/>
      <c r="B40" s="699">
        <f>B39+1</f>
        <v>25</v>
      </c>
      <c r="C40" s="713">
        <v>40870</v>
      </c>
      <c r="D40" s="714" t="s">
        <v>200</v>
      </c>
      <c r="E40" s="714" t="s">
        <v>198</v>
      </c>
      <c r="F40" s="8" t="s">
        <v>52</v>
      </c>
      <c r="G40" s="7" t="s">
        <v>33</v>
      </c>
      <c r="H40" s="8" t="s">
        <v>4</v>
      </c>
      <c r="I40" s="167">
        <v>1440</v>
      </c>
      <c r="J40" s="168">
        <v>10000</v>
      </c>
      <c r="K40" s="168">
        <v>300000000</v>
      </c>
      <c r="L40" s="168">
        <f t="shared" ref="L40:L43" si="5">K40/6.86</f>
        <v>43731778.425655976</v>
      </c>
      <c r="M40" s="169">
        <v>0.05</v>
      </c>
      <c r="N40" s="182">
        <v>3.3860000000000001E-2</v>
      </c>
      <c r="O40" s="164"/>
    </row>
    <row r="41" spans="1:15" s="6" customFormat="1" ht="15" customHeight="1" x14ac:dyDescent="0.2">
      <c r="B41" s="699"/>
      <c r="C41" s="713"/>
      <c r="D41" s="714"/>
      <c r="E41" s="714"/>
      <c r="F41" s="8" t="s">
        <v>53</v>
      </c>
      <c r="G41" s="7" t="s">
        <v>33</v>
      </c>
      <c r="H41" s="8" t="s">
        <v>4</v>
      </c>
      <c r="I41" s="167">
        <v>3240</v>
      </c>
      <c r="J41" s="168">
        <v>10000</v>
      </c>
      <c r="K41" s="168">
        <v>300000000</v>
      </c>
      <c r="L41" s="168">
        <f t="shared" si="5"/>
        <v>43731778.425655976</v>
      </c>
      <c r="M41" s="169">
        <v>0.06</v>
      </c>
      <c r="N41" s="181" t="s">
        <v>169</v>
      </c>
    </row>
    <row r="42" spans="1:15" s="6" customFormat="1" ht="15" customHeight="1" x14ac:dyDescent="0.2">
      <c r="B42" s="187">
        <f>B40+1</f>
        <v>26</v>
      </c>
      <c r="C42" s="165">
        <v>40878</v>
      </c>
      <c r="D42" s="166" t="s">
        <v>201</v>
      </c>
      <c r="E42" s="166" t="s">
        <v>202</v>
      </c>
      <c r="F42" s="8" t="s">
        <v>180</v>
      </c>
      <c r="G42" s="7" t="s">
        <v>33</v>
      </c>
      <c r="H42" s="8" t="s">
        <v>8</v>
      </c>
      <c r="I42" s="167">
        <v>358</v>
      </c>
      <c r="J42" s="168">
        <v>1000</v>
      </c>
      <c r="K42" s="168">
        <v>20000000</v>
      </c>
      <c r="L42" s="168">
        <f t="shared" si="5"/>
        <v>2915451.8950437317</v>
      </c>
      <c r="M42" s="169">
        <v>1.5699999999999999E-2</v>
      </c>
      <c r="N42" s="181" t="s">
        <v>169</v>
      </c>
    </row>
    <row r="43" spans="1:15" s="6" customFormat="1" ht="15" customHeight="1" x14ac:dyDescent="0.2">
      <c r="B43" s="187">
        <f>B42+1</f>
        <v>27</v>
      </c>
      <c r="C43" s="165">
        <v>40882</v>
      </c>
      <c r="D43" s="166" t="s">
        <v>203</v>
      </c>
      <c r="E43" s="166" t="s">
        <v>204</v>
      </c>
      <c r="F43" s="8" t="s">
        <v>180</v>
      </c>
      <c r="G43" s="7" t="s">
        <v>33</v>
      </c>
      <c r="H43" s="8" t="s">
        <v>8</v>
      </c>
      <c r="I43" s="167">
        <v>324</v>
      </c>
      <c r="J43" s="168">
        <v>1000</v>
      </c>
      <c r="K43" s="190">
        <v>10000000</v>
      </c>
      <c r="L43" s="190">
        <f t="shared" si="5"/>
        <v>1457725.9475218658</v>
      </c>
      <c r="M43" s="191">
        <v>2.5000000000000001E-2</v>
      </c>
      <c r="N43" s="192" t="s">
        <v>169</v>
      </c>
    </row>
    <row r="44" spans="1:15" x14ac:dyDescent="0.2">
      <c r="B44" s="228"/>
      <c r="C44" s="229" t="s">
        <v>80</v>
      </c>
      <c r="D44" s="230"/>
      <c r="E44" s="230"/>
      <c r="F44" s="230"/>
      <c r="G44" s="230"/>
      <c r="H44" s="231"/>
      <c r="I44" s="232"/>
      <c r="J44" s="233"/>
      <c r="K44" s="233"/>
      <c r="L44" s="234">
        <f>SUM(L6:L43)</f>
        <v>366542206.83076757</v>
      </c>
      <c r="M44" s="230"/>
      <c r="N44" s="235"/>
      <c r="O44" s="99"/>
    </row>
    <row r="45" spans="1:15" x14ac:dyDescent="0.25">
      <c r="B45" s="137"/>
      <c r="C45" s="138"/>
      <c r="D45" s="139"/>
      <c r="E45" s="139"/>
      <c r="F45" s="140"/>
      <c r="G45" s="139"/>
      <c r="H45" s="141"/>
      <c r="I45" s="142"/>
      <c r="J45" s="143"/>
      <c r="K45" s="143"/>
      <c r="L45" s="143"/>
      <c r="M45" s="144"/>
      <c r="N45" s="145"/>
      <c r="O45" s="99"/>
    </row>
    <row r="46" spans="1:15" x14ac:dyDescent="0.25">
      <c r="B46" s="137"/>
      <c r="C46" s="138"/>
      <c r="D46" s="139"/>
      <c r="E46" s="139"/>
      <c r="F46" s="140"/>
      <c r="G46" s="139"/>
      <c r="H46" s="141"/>
      <c r="I46" s="142"/>
      <c r="J46" s="143"/>
      <c r="K46" s="143"/>
      <c r="L46" s="143"/>
      <c r="M46" s="144"/>
      <c r="N46" s="145"/>
      <c r="O46" s="99"/>
    </row>
    <row r="47" spans="1:15" x14ac:dyDescent="0.25">
      <c r="B47" s="137"/>
      <c r="C47" s="138"/>
      <c r="D47" s="139"/>
      <c r="E47" s="139"/>
      <c r="F47" s="140"/>
      <c r="G47" s="139"/>
      <c r="H47" s="141"/>
      <c r="I47" s="142"/>
      <c r="J47" s="143"/>
      <c r="K47" s="143"/>
      <c r="L47" s="143"/>
      <c r="M47" s="144"/>
      <c r="N47" s="145"/>
      <c r="O47" s="99"/>
    </row>
    <row r="48" spans="1:15" x14ac:dyDescent="0.25">
      <c r="D48" s="90"/>
      <c r="E48" s="98"/>
      <c r="F48" s="123"/>
      <c r="G48" s="90"/>
      <c r="M48" s="124"/>
      <c r="N48" s="119"/>
      <c r="O48" s="99"/>
    </row>
    <row r="49" spans="2:15" x14ac:dyDescent="0.25">
      <c r="D49" s="90"/>
      <c r="E49" s="98"/>
      <c r="F49" s="123"/>
      <c r="G49" s="90"/>
      <c r="M49" s="124"/>
      <c r="N49" s="119"/>
      <c r="O49" s="99"/>
    </row>
    <row r="50" spans="2:15" x14ac:dyDescent="0.25">
      <c r="D50" s="90"/>
      <c r="E50" s="98"/>
      <c r="F50" s="123"/>
      <c r="G50" s="90"/>
      <c r="M50" s="124"/>
      <c r="N50" s="119"/>
      <c r="O50" s="99"/>
    </row>
    <row r="51" spans="2:15" ht="51" x14ac:dyDescent="0.25">
      <c r="B51" s="96" t="s">
        <v>12</v>
      </c>
      <c r="C51" s="96" t="s">
        <v>13</v>
      </c>
      <c r="D51" s="96" t="s">
        <v>14</v>
      </c>
      <c r="E51" s="96" t="s">
        <v>15</v>
      </c>
      <c r="F51" s="96" t="s">
        <v>5</v>
      </c>
      <c r="G51" s="96" t="s">
        <v>0</v>
      </c>
      <c r="H51" s="96" t="s">
        <v>2</v>
      </c>
      <c r="I51" s="225" t="s">
        <v>16</v>
      </c>
      <c r="J51" s="226" t="s">
        <v>17</v>
      </c>
      <c r="K51" s="226" t="s">
        <v>18</v>
      </c>
      <c r="L51" s="226" t="s">
        <v>215</v>
      </c>
      <c r="M51" s="227" t="s">
        <v>177</v>
      </c>
      <c r="N51" s="227" t="s">
        <v>178</v>
      </c>
      <c r="O51" s="99"/>
    </row>
    <row r="52" spans="2:15" x14ac:dyDescent="0.25">
      <c r="B52" s="174">
        <v>1</v>
      </c>
      <c r="C52" s="175">
        <v>40581</v>
      </c>
      <c r="D52" s="7" t="s">
        <v>173</v>
      </c>
      <c r="E52" s="7" t="s">
        <v>174</v>
      </c>
      <c r="F52" s="8" t="s">
        <v>6</v>
      </c>
      <c r="G52" s="7" t="s">
        <v>33</v>
      </c>
      <c r="H52" s="128" t="s">
        <v>50</v>
      </c>
      <c r="I52" s="135" t="s">
        <v>175</v>
      </c>
      <c r="J52" s="127">
        <v>400000</v>
      </c>
      <c r="K52" s="127">
        <v>220000000</v>
      </c>
      <c r="L52" s="127">
        <f>K52/6.93</f>
        <v>31746031.746031746</v>
      </c>
      <c r="M52" s="136">
        <v>400000</v>
      </c>
      <c r="N52" s="205" t="s">
        <v>169</v>
      </c>
      <c r="O52" s="99"/>
    </row>
    <row r="53" spans="2:15" x14ac:dyDescent="0.25">
      <c r="B53" s="174">
        <f>B52+1</f>
        <v>2</v>
      </c>
      <c r="C53" s="175">
        <v>40627</v>
      </c>
      <c r="D53" s="7" t="s">
        <v>167</v>
      </c>
      <c r="E53" s="7" t="s">
        <v>168</v>
      </c>
      <c r="F53" s="8" t="s">
        <v>6</v>
      </c>
      <c r="G53" s="7" t="s">
        <v>33</v>
      </c>
      <c r="H53" s="128" t="s">
        <v>176</v>
      </c>
      <c r="I53" s="135" t="s">
        <v>175</v>
      </c>
      <c r="J53" s="127">
        <v>10</v>
      </c>
      <c r="K53" s="127">
        <v>30303000</v>
      </c>
      <c r="L53" s="127">
        <f>K53/6.9</f>
        <v>4391739.1304347822</v>
      </c>
      <c r="M53" s="127">
        <v>15</v>
      </c>
      <c r="N53" s="127">
        <v>15.97</v>
      </c>
      <c r="O53" s="99"/>
    </row>
    <row r="54" spans="2:15" s="6" customFormat="1" ht="12.75" customHeight="1" x14ac:dyDescent="0.2">
      <c r="B54" s="174">
        <v>3</v>
      </c>
      <c r="C54" s="175">
        <v>40704</v>
      </c>
      <c r="D54" s="7" t="s">
        <v>205</v>
      </c>
      <c r="E54" s="180" t="s">
        <v>174</v>
      </c>
      <c r="F54" s="8" t="s">
        <v>180</v>
      </c>
      <c r="G54" s="7" t="s">
        <v>181</v>
      </c>
      <c r="H54" s="128" t="s">
        <v>206</v>
      </c>
      <c r="I54" s="135">
        <v>270</v>
      </c>
      <c r="J54" s="127">
        <v>20000</v>
      </c>
      <c r="K54" s="127">
        <v>25000000</v>
      </c>
      <c r="L54" s="127">
        <f>K54</f>
        <v>25000000</v>
      </c>
      <c r="M54" s="136">
        <v>20000</v>
      </c>
      <c r="N54" s="176"/>
    </row>
    <row r="55" spans="2:15" s="6" customFormat="1" ht="12.75" customHeight="1" x14ac:dyDescent="0.2">
      <c r="B55" s="174">
        <v>4</v>
      </c>
      <c r="C55" s="175">
        <v>40784</v>
      </c>
      <c r="D55" s="179" t="s">
        <v>207</v>
      </c>
      <c r="E55" s="180" t="s">
        <v>174</v>
      </c>
      <c r="F55" s="8" t="s">
        <v>180</v>
      </c>
      <c r="G55" s="7" t="s">
        <v>33</v>
      </c>
      <c r="H55" s="128" t="s">
        <v>208</v>
      </c>
      <c r="I55" s="135">
        <v>270</v>
      </c>
      <c r="J55" s="127">
        <v>10500000</v>
      </c>
      <c r="K55" s="127">
        <v>525000000</v>
      </c>
      <c r="L55" s="127">
        <f t="shared" ref="L55:L63" si="6">K55/6.87</f>
        <v>76419213.973799124</v>
      </c>
      <c r="M55" s="127">
        <v>10500000</v>
      </c>
      <c r="N55" s="178" t="s">
        <v>175</v>
      </c>
    </row>
    <row r="56" spans="2:15" s="6" customFormat="1" ht="12.75" customHeight="1" x14ac:dyDescent="0.2">
      <c r="B56" s="174">
        <v>5</v>
      </c>
      <c r="C56" s="175">
        <v>40812</v>
      </c>
      <c r="D56" s="179" t="s">
        <v>214</v>
      </c>
      <c r="E56" s="180" t="s">
        <v>174</v>
      </c>
      <c r="F56" s="8" t="s">
        <v>180</v>
      </c>
      <c r="G56" s="7" t="s">
        <v>33</v>
      </c>
      <c r="H56" s="128" t="s">
        <v>86</v>
      </c>
      <c r="I56" s="135">
        <v>2880</v>
      </c>
      <c r="J56" s="127">
        <v>210000</v>
      </c>
      <c r="K56" s="127">
        <v>210000000</v>
      </c>
      <c r="L56" s="127">
        <f t="shared" si="6"/>
        <v>30567685.58951965</v>
      </c>
      <c r="M56" s="127">
        <v>210000</v>
      </c>
      <c r="N56" s="178" t="s">
        <v>175</v>
      </c>
    </row>
    <row r="57" spans="2:15" s="6" customFormat="1" ht="12.75" customHeight="1" x14ac:dyDescent="0.2">
      <c r="B57" s="174">
        <v>6</v>
      </c>
      <c r="C57" s="175">
        <v>40823</v>
      </c>
      <c r="D57" s="177" t="s">
        <v>209</v>
      </c>
      <c r="E57" s="180" t="s">
        <v>174</v>
      </c>
      <c r="F57" s="8" t="s">
        <v>180</v>
      </c>
      <c r="G57" s="7" t="s">
        <v>33</v>
      </c>
      <c r="H57" s="128" t="s">
        <v>3</v>
      </c>
      <c r="I57" s="135">
        <v>3600</v>
      </c>
      <c r="J57" s="127">
        <v>70000</v>
      </c>
      <c r="K57" s="127">
        <v>420000000</v>
      </c>
      <c r="L57" s="127">
        <f t="shared" si="6"/>
        <v>61135371.179039299</v>
      </c>
      <c r="M57" s="127">
        <v>70000</v>
      </c>
      <c r="N57" s="178" t="s">
        <v>175</v>
      </c>
    </row>
    <row r="58" spans="2:15" s="6" customFormat="1" ht="12.75" customHeight="1" x14ac:dyDescent="0.2">
      <c r="B58" s="699">
        <v>7</v>
      </c>
      <c r="C58" s="701">
        <v>40826</v>
      </c>
      <c r="D58" s="715" t="s">
        <v>210</v>
      </c>
      <c r="E58" s="703" t="s">
        <v>168</v>
      </c>
      <c r="F58" s="8" t="s">
        <v>52</v>
      </c>
      <c r="G58" s="7" t="s">
        <v>33</v>
      </c>
      <c r="H58" s="128" t="s">
        <v>211</v>
      </c>
      <c r="I58" s="135"/>
      <c r="J58" s="127">
        <v>100</v>
      </c>
      <c r="K58" s="127">
        <v>14000000</v>
      </c>
      <c r="L58" s="127">
        <f t="shared" si="6"/>
        <v>2037845.7059679767</v>
      </c>
      <c r="M58" s="127">
        <v>155</v>
      </c>
      <c r="N58" s="134">
        <v>165.8</v>
      </c>
    </row>
    <row r="59" spans="2:15" s="6" customFormat="1" ht="12.75" customHeight="1" x14ac:dyDescent="0.2">
      <c r="B59" s="699"/>
      <c r="C59" s="701"/>
      <c r="D59" s="715"/>
      <c r="E59" s="703"/>
      <c r="F59" s="8" t="s">
        <v>53</v>
      </c>
      <c r="G59" s="7" t="s">
        <v>33</v>
      </c>
      <c r="H59" s="128" t="s">
        <v>211</v>
      </c>
      <c r="I59" s="135"/>
      <c r="J59" s="127">
        <v>100</v>
      </c>
      <c r="K59" s="127">
        <v>14000000</v>
      </c>
      <c r="L59" s="127">
        <f t="shared" si="6"/>
        <v>2037845.7059679767</v>
      </c>
      <c r="M59" s="127">
        <v>155</v>
      </c>
      <c r="N59" s="134">
        <v>165.8</v>
      </c>
    </row>
    <row r="60" spans="2:15" s="6" customFormat="1" ht="12.75" customHeight="1" x14ac:dyDescent="0.2">
      <c r="B60" s="699"/>
      <c r="C60" s="701"/>
      <c r="D60" s="715"/>
      <c r="E60" s="703"/>
      <c r="F60" s="8" t="s">
        <v>54</v>
      </c>
      <c r="G60" s="7" t="s">
        <v>33</v>
      </c>
      <c r="H60" s="128" t="s">
        <v>211</v>
      </c>
      <c r="I60" s="135"/>
      <c r="J60" s="127">
        <v>100</v>
      </c>
      <c r="K60" s="127">
        <v>14000000</v>
      </c>
      <c r="L60" s="127">
        <f t="shared" si="6"/>
        <v>2037845.7059679767</v>
      </c>
      <c r="M60" s="127">
        <v>155</v>
      </c>
      <c r="N60" s="134">
        <v>165.8</v>
      </c>
    </row>
    <row r="61" spans="2:15" s="6" customFormat="1" ht="12.75" customHeight="1" x14ac:dyDescent="0.2">
      <c r="B61" s="699"/>
      <c r="C61" s="701"/>
      <c r="D61" s="715"/>
      <c r="E61" s="703"/>
      <c r="F61" s="8" t="s">
        <v>60</v>
      </c>
      <c r="G61" s="7" t="s">
        <v>33</v>
      </c>
      <c r="H61" s="128" t="s">
        <v>211</v>
      </c>
      <c r="I61" s="135"/>
      <c r="J61" s="127">
        <v>100</v>
      </c>
      <c r="K61" s="127">
        <v>14000000</v>
      </c>
      <c r="L61" s="127">
        <f t="shared" si="6"/>
        <v>2037845.7059679767</v>
      </c>
      <c r="M61" s="127">
        <v>155</v>
      </c>
      <c r="N61" s="134">
        <v>165.8</v>
      </c>
    </row>
    <row r="62" spans="2:15" s="6" customFormat="1" ht="12.75" customHeight="1" x14ac:dyDescent="0.2">
      <c r="B62" s="699"/>
      <c r="C62" s="701"/>
      <c r="D62" s="715"/>
      <c r="E62" s="703"/>
      <c r="F62" s="8" t="s">
        <v>87</v>
      </c>
      <c r="G62" s="7" t="s">
        <v>33</v>
      </c>
      <c r="H62" s="128" t="s">
        <v>211</v>
      </c>
      <c r="I62" s="135"/>
      <c r="J62" s="127">
        <v>100</v>
      </c>
      <c r="K62" s="127">
        <v>14000000</v>
      </c>
      <c r="L62" s="127">
        <f t="shared" si="6"/>
        <v>2037845.7059679767</v>
      </c>
      <c r="M62" s="127">
        <v>155</v>
      </c>
      <c r="N62" s="134">
        <v>165.8</v>
      </c>
    </row>
    <row r="63" spans="2:15" s="6" customFormat="1" ht="15" x14ac:dyDescent="0.2">
      <c r="B63" s="186">
        <v>8</v>
      </c>
      <c r="C63" s="184">
        <v>40842</v>
      </c>
      <c r="D63" s="206" t="s">
        <v>212</v>
      </c>
      <c r="E63" s="185" t="s">
        <v>174</v>
      </c>
      <c r="F63" s="8" t="s">
        <v>180</v>
      </c>
      <c r="G63" s="7" t="s">
        <v>33</v>
      </c>
      <c r="H63" s="8" t="s">
        <v>213</v>
      </c>
      <c r="I63" s="131">
        <v>3600</v>
      </c>
      <c r="J63" s="151">
        <v>200000</v>
      </c>
      <c r="K63" s="151">
        <v>275000000</v>
      </c>
      <c r="L63" s="127">
        <f t="shared" si="6"/>
        <v>40029112.08151383</v>
      </c>
      <c r="M63" s="207">
        <v>200000</v>
      </c>
      <c r="N63" s="178" t="s">
        <v>175</v>
      </c>
    </row>
    <row r="64" spans="2:15" x14ac:dyDescent="0.2">
      <c r="B64" s="228"/>
      <c r="C64" s="229" t="s">
        <v>80</v>
      </c>
      <c r="D64" s="230"/>
      <c r="E64" s="230"/>
      <c r="F64" s="230"/>
      <c r="G64" s="230"/>
      <c r="H64" s="231"/>
      <c r="I64" s="232"/>
      <c r="J64" s="233"/>
      <c r="K64" s="233"/>
      <c r="L64" s="234">
        <f>SUM(L52:L63)</f>
        <v>279478382.23017824</v>
      </c>
      <c r="M64" s="230"/>
      <c r="N64" s="235"/>
      <c r="O64" s="99"/>
    </row>
    <row r="65" spans="13:15" x14ac:dyDescent="0.25">
      <c r="M65" s="124"/>
      <c r="N65" s="119"/>
      <c r="O65" s="99"/>
    </row>
    <row r="66" spans="13:15" x14ac:dyDescent="0.25">
      <c r="M66" s="124"/>
      <c r="N66" s="119"/>
      <c r="O66" s="99"/>
    </row>
    <row r="67" spans="13:15" x14ac:dyDescent="0.25">
      <c r="M67" s="124"/>
      <c r="N67" s="119"/>
      <c r="O67" s="99"/>
    </row>
    <row r="68" spans="13:15" x14ac:dyDescent="0.25">
      <c r="M68" s="124"/>
      <c r="N68" s="119"/>
      <c r="O68" s="99"/>
    </row>
    <row r="69" spans="13:15" x14ac:dyDescent="0.25">
      <c r="M69" s="124"/>
      <c r="N69" s="119"/>
      <c r="O69" s="99"/>
    </row>
    <row r="70" spans="13:15" x14ac:dyDescent="0.25">
      <c r="M70" s="124"/>
      <c r="N70" s="119"/>
      <c r="O70" s="99"/>
    </row>
    <row r="71" spans="13:15" x14ac:dyDescent="0.25">
      <c r="M71" s="124"/>
      <c r="N71" s="119"/>
      <c r="O71" s="99"/>
    </row>
    <row r="72" spans="13:15" x14ac:dyDescent="0.25">
      <c r="M72" s="124"/>
      <c r="N72" s="119"/>
      <c r="O72" s="99"/>
    </row>
    <row r="73" spans="13:15" x14ac:dyDescent="0.25">
      <c r="M73" s="124"/>
      <c r="N73" s="119"/>
      <c r="O73" s="99"/>
    </row>
    <row r="74" spans="13:15" x14ac:dyDescent="0.25">
      <c r="M74" s="124"/>
      <c r="N74" s="119"/>
      <c r="O74" s="99"/>
    </row>
    <row r="75" spans="13:15" x14ac:dyDescent="0.25">
      <c r="M75" s="124"/>
      <c r="N75" s="119"/>
      <c r="O75" s="99"/>
    </row>
    <row r="76" spans="13:15" x14ac:dyDescent="0.25">
      <c r="M76" s="124"/>
      <c r="N76" s="119"/>
      <c r="O76" s="99"/>
    </row>
    <row r="77" spans="13:15" x14ac:dyDescent="0.25">
      <c r="M77" s="124"/>
      <c r="N77" s="119"/>
      <c r="O77" s="99"/>
    </row>
    <row r="78" spans="13:15" x14ac:dyDescent="0.25">
      <c r="M78" s="124"/>
      <c r="N78" s="119"/>
      <c r="O78" s="99"/>
    </row>
    <row r="79" spans="13:15" x14ac:dyDescent="0.25">
      <c r="M79" s="124"/>
      <c r="N79" s="119"/>
      <c r="O79" s="99"/>
    </row>
    <row r="80" spans="13:15" x14ac:dyDescent="0.25">
      <c r="M80" s="124"/>
      <c r="N80" s="119"/>
      <c r="O80" s="99"/>
    </row>
    <row r="81" spans="13:15" x14ac:dyDescent="0.25">
      <c r="M81" s="124"/>
      <c r="N81" s="119"/>
      <c r="O81" s="126"/>
    </row>
    <row r="82" spans="13:15" x14ac:dyDescent="0.25">
      <c r="M82" s="124"/>
      <c r="N82" s="119"/>
      <c r="O82" s="124"/>
    </row>
    <row r="83" spans="13:15" x14ac:dyDescent="0.25">
      <c r="M83" s="124"/>
      <c r="N83" s="119"/>
    </row>
    <row r="84" spans="13:15" x14ac:dyDescent="0.25">
      <c r="M84" s="124"/>
      <c r="N84" s="119"/>
    </row>
    <row r="85" spans="13:15" x14ac:dyDescent="0.25">
      <c r="M85" s="124"/>
      <c r="N85" s="119"/>
    </row>
    <row r="86" spans="13:15" x14ac:dyDescent="0.25">
      <c r="M86" s="124"/>
      <c r="N86" s="119"/>
    </row>
    <row r="87" spans="13:15" x14ac:dyDescent="0.25">
      <c r="M87" s="124"/>
      <c r="N87" s="119"/>
    </row>
    <row r="88" spans="13:15" x14ac:dyDescent="0.25">
      <c r="M88" s="124"/>
      <c r="N88" s="119"/>
    </row>
    <row r="89" spans="13:15" x14ac:dyDescent="0.25">
      <c r="M89" s="124"/>
      <c r="N89" s="119"/>
    </row>
    <row r="90" spans="13:15" x14ac:dyDescent="0.25">
      <c r="M90" s="124"/>
      <c r="N90" s="119"/>
    </row>
    <row r="91" spans="13:15" x14ac:dyDescent="0.25">
      <c r="M91" s="124"/>
      <c r="N91" s="119"/>
    </row>
    <row r="92" spans="13:15" x14ac:dyDescent="0.25">
      <c r="M92" s="124"/>
      <c r="N92" s="119"/>
    </row>
    <row r="93" spans="13:15" x14ac:dyDescent="0.25">
      <c r="M93" s="124"/>
      <c r="N93" s="119"/>
    </row>
    <row r="94" spans="13:15" x14ac:dyDescent="0.25">
      <c r="M94" s="124"/>
      <c r="N94" s="119"/>
    </row>
    <row r="95" spans="13:15" x14ac:dyDescent="0.25">
      <c r="M95" s="124"/>
      <c r="N95" s="119"/>
    </row>
    <row r="96" spans="13:15" x14ac:dyDescent="0.25">
      <c r="N96" s="119"/>
    </row>
    <row r="97" spans="13:14" x14ac:dyDescent="0.25">
      <c r="N97" s="102"/>
    </row>
    <row r="99" spans="13:14" x14ac:dyDescent="0.25">
      <c r="M99" s="98"/>
      <c r="N99" s="119"/>
    </row>
    <row r="100" spans="13:14" x14ac:dyDescent="0.25">
      <c r="M100" s="98"/>
      <c r="N100" s="119"/>
    </row>
    <row r="101" spans="13:14" x14ac:dyDescent="0.25">
      <c r="M101" s="98"/>
      <c r="N101" s="119"/>
    </row>
    <row r="102" spans="13:14" x14ac:dyDescent="0.25">
      <c r="M102" s="98"/>
      <c r="N102" s="119"/>
    </row>
    <row r="103" spans="13:14" x14ac:dyDescent="0.25">
      <c r="M103" s="98"/>
      <c r="N103" s="119"/>
    </row>
    <row r="104" spans="13:14" x14ac:dyDescent="0.25">
      <c r="M104" s="98"/>
      <c r="N104" s="119"/>
    </row>
    <row r="105" spans="13:14" x14ac:dyDescent="0.25">
      <c r="M105" s="98"/>
      <c r="N105" s="119"/>
    </row>
    <row r="106" spans="13:14" x14ac:dyDescent="0.25">
      <c r="M106" s="98"/>
      <c r="N106" s="119"/>
    </row>
    <row r="107" spans="13:14" x14ac:dyDescent="0.25">
      <c r="M107" s="98"/>
      <c r="N107" s="119"/>
    </row>
    <row r="108" spans="13:14" x14ac:dyDescent="0.25">
      <c r="M108" s="98"/>
      <c r="N108" s="119"/>
    </row>
    <row r="109" spans="13:14" x14ac:dyDescent="0.25">
      <c r="M109" s="98"/>
      <c r="N109" s="119"/>
    </row>
    <row r="110" spans="13:14" x14ac:dyDescent="0.25">
      <c r="M110" s="98"/>
      <c r="N110" s="119"/>
    </row>
    <row r="111" spans="13:14" x14ac:dyDescent="0.25">
      <c r="M111" s="98"/>
      <c r="N111" s="119"/>
    </row>
    <row r="112" spans="13:14" x14ac:dyDescent="0.25">
      <c r="M112" s="98"/>
      <c r="N112" s="119"/>
    </row>
    <row r="113" spans="13:14" x14ac:dyDescent="0.25">
      <c r="M113" s="98"/>
      <c r="N113" s="119"/>
    </row>
    <row r="114" spans="13:14" x14ac:dyDescent="0.25">
      <c r="M114" s="98"/>
      <c r="N114" s="119"/>
    </row>
    <row r="115" spans="13:14" x14ac:dyDescent="0.25">
      <c r="M115" s="98"/>
      <c r="N115" s="119"/>
    </row>
    <row r="116" spans="13:14" x14ac:dyDescent="0.25">
      <c r="M116" s="98"/>
      <c r="N116" s="119"/>
    </row>
    <row r="117" spans="13:14" x14ac:dyDescent="0.25">
      <c r="M117" s="98"/>
      <c r="N117" s="119"/>
    </row>
    <row r="118" spans="13:14" x14ac:dyDescent="0.25">
      <c r="M118" s="98"/>
      <c r="N118" s="119"/>
    </row>
    <row r="119" spans="13:14" x14ac:dyDescent="0.25">
      <c r="M119" s="98"/>
      <c r="N119" s="119"/>
    </row>
    <row r="120" spans="13:14" x14ac:dyDescent="0.25">
      <c r="M120" s="98"/>
      <c r="N120" s="119"/>
    </row>
    <row r="121" spans="13:14" x14ac:dyDescent="0.25">
      <c r="M121" s="98"/>
      <c r="N121" s="119"/>
    </row>
    <row r="122" spans="13:14" x14ac:dyDescent="0.25">
      <c r="M122" s="98"/>
      <c r="N122" s="119"/>
    </row>
    <row r="123" spans="13:14" x14ac:dyDescent="0.25">
      <c r="M123" s="98"/>
      <c r="N123" s="119"/>
    </row>
    <row r="124" spans="13:14" x14ac:dyDescent="0.25">
      <c r="M124" s="98"/>
      <c r="N124" s="119"/>
    </row>
    <row r="125" spans="13:14" x14ac:dyDescent="0.25">
      <c r="M125" s="98"/>
      <c r="N125" s="119"/>
    </row>
    <row r="126" spans="13:14" x14ac:dyDescent="0.25">
      <c r="M126" s="98"/>
      <c r="N126" s="119"/>
    </row>
    <row r="127" spans="13:14" x14ac:dyDescent="0.25">
      <c r="M127" s="98"/>
      <c r="N127" s="119"/>
    </row>
    <row r="128" spans="13:14" x14ac:dyDescent="0.25">
      <c r="M128" s="98"/>
      <c r="N128" s="119"/>
    </row>
    <row r="129" spans="13:14" x14ac:dyDescent="0.25">
      <c r="M129" s="98"/>
      <c r="N129" s="119"/>
    </row>
    <row r="130" spans="13:14" x14ac:dyDescent="0.25">
      <c r="M130" s="98"/>
      <c r="N130" s="119"/>
    </row>
    <row r="131" spans="13:14" x14ac:dyDescent="0.25">
      <c r="M131" s="98"/>
      <c r="N131" s="119"/>
    </row>
    <row r="132" spans="13:14" x14ac:dyDescent="0.25">
      <c r="M132" s="98"/>
      <c r="N132" s="119"/>
    </row>
    <row r="133" spans="13:14" x14ac:dyDescent="0.25">
      <c r="M133" s="98"/>
      <c r="N133" s="119"/>
    </row>
    <row r="134" spans="13:14" x14ac:dyDescent="0.25">
      <c r="M134" s="98"/>
      <c r="N134" s="119"/>
    </row>
    <row r="135" spans="13:14" x14ac:dyDescent="0.25">
      <c r="M135" s="98"/>
      <c r="N135" s="119"/>
    </row>
    <row r="136" spans="13:14" x14ac:dyDescent="0.25">
      <c r="M136" s="98"/>
      <c r="N136" s="119"/>
    </row>
    <row r="137" spans="13:14" x14ac:dyDescent="0.25">
      <c r="M137" s="98"/>
      <c r="N137" s="119"/>
    </row>
    <row r="138" spans="13:14" x14ac:dyDescent="0.25">
      <c r="M138" s="98"/>
      <c r="N138" s="119"/>
    </row>
    <row r="139" spans="13:14" x14ac:dyDescent="0.25">
      <c r="M139" s="98"/>
      <c r="N139" s="119"/>
    </row>
    <row r="140" spans="13:14" x14ac:dyDescent="0.25">
      <c r="M140" s="98"/>
      <c r="N140" s="119"/>
    </row>
    <row r="141" spans="13:14" x14ac:dyDescent="0.25">
      <c r="M141" s="98"/>
      <c r="N141" s="119"/>
    </row>
    <row r="142" spans="13:14" x14ac:dyDescent="0.25">
      <c r="M142" s="98"/>
      <c r="N142" s="119"/>
    </row>
    <row r="143" spans="13:14" x14ac:dyDescent="0.25">
      <c r="M143" s="98"/>
      <c r="N143" s="119"/>
    </row>
    <row r="144" spans="13:14" x14ac:dyDescent="0.25">
      <c r="M144" s="98"/>
      <c r="N144" s="119"/>
    </row>
    <row r="145" spans="13:14" x14ac:dyDescent="0.25">
      <c r="M145" s="98"/>
      <c r="N145" s="119"/>
    </row>
    <row r="146" spans="13:14" x14ac:dyDescent="0.25">
      <c r="M146" s="98"/>
      <c r="N146" s="119"/>
    </row>
    <row r="147" spans="13:14" x14ac:dyDescent="0.25">
      <c r="N147" s="119"/>
    </row>
    <row r="148" spans="13:14" x14ac:dyDescent="0.25">
      <c r="N148" s="102"/>
    </row>
  </sheetData>
  <mergeCells count="31">
    <mergeCell ref="B2:N2"/>
    <mergeCell ref="B3:N3"/>
    <mergeCell ref="P3:U3"/>
    <mergeCell ref="B13:B16"/>
    <mergeCell ref="C13:C16"/>
    <mergeCell ref="D13:D16"/>
    <mergeCell ref="E13:E16"/>
    <mergeCell ref="B20:B21"/>
    <mergeCell ref="C20:C21"/>
    <mergeCell ref="D20:D21"/>
    <mergeCell ref="E20:E21"/>
    <mergeCell ref="B22:B23"/>
    <mergeCell ref="C22:C23"/>
    <mergeCell ref="D22:D23"/>
    <mergeCell ref="E22:E23"/>
    <mergeCell ref="B25:B29"/>
    <mergeCell ref="C25:C29"/>
    <mergeCell ref="D25:D29"/>
    <mergeCell ref="E25:E29"/>
    <mergeCell ref="B37:B38"/>
    <mergeCell ref="C37:C38"/>
    <mergeCell ref="D37:D38"/>
    <mergeCell ref="E37:E38"/>
    <mergeCell ref="B40:B41"/>
    <mergeCell ref="C40:C41"/>
    <mergeCell ref="D40:D41"/>
    <mergeCell ref="E40:E41"/>
    <mergeCell ref="B58:B62"/>
    <mergeCell ref="C58:C62"/>
    <mergeCell ref="D58:D62"/>
    <mergeCell ref="E58:E62"/>
  </mergeCells>
  <pageMargins left="0.51181102362204722" right="0.31496062992125984" top="0.35433070866141736" bottom="0.35433070866141736" header="0.31496062992125984" footer="0.31496062992125984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/>
  </sheetViews>
  <sheetFormatPr baseColWidth="10" defaultRowHeight="15" x14ac:dyDescent="0.25"/>
  <cols>
    <col min="1" max="1" width="11.42578125" style="16"/>
    <col min="2" max="2" width="14.42578125" customWidth="1"/>
    <col min="3" max="3" width="25.140625" customWidth="1"/>
    <col min="4" max="4" width="14.140625" hidden="1" customWidth="1"/>
    <col min="5" max="5" width="12.140625" customWidth="1"/>
    <col min="6" max="6" width="18.140625" customWidth="1"/>
    <col min="7" max="7" width="9.7109375" customWidth="1"/>
    <col min="8" max="8" width="15.7109375" customWidth="1"/>
    <col min="9" max="9" width="16.7109375" customWidth="1"/>
  </cols>
  <sheetData>
    <row r="3" spans="2:9" ht="15.75" thickBot="1" x14ac:dyDescent="0.3"/>
    <row r="4" spans="2:9" ht="15.75" thickBot="1" x14ac:dyDescent="0.3">
      <c r="B4" s="17" t="s">
        <v>5</v>
      </c>
      <c r="C4" s="37" t="s">
        <v>62</v>
      </c>
      <c r="D4" s="37" t="s">
        <v>63</v>
      </c>
      <c r="E4" s="37" t="s">
        <v>66</v>
      </c>
      <c r="F4" s="37" t="s">
        <v>67</v>
      </c>
      <c r="G4" s="37" t="s">
        <v>64</v>
      </c>
      <c r="H4" s="37" t="s">
        <v>65</v>
      </c>
      <c r="I4" s="38" t="s">
        <v>63</v>
      </c>
    </row>
    <row r="5" spans="2:9" ht="15.75" hidden="1" thickBot="1" x14ac:dyDescent="0.3">
      <c r="B5" s="721" t="s">
        <v>68</v>
      </c>
      <c r="C5" s="722"/>
      <c r="D5" s="722"/>
      <c r="E5" s="722"/>
      <c r="F5" s="722"/>
      <c r="G5" s="722"/>
      <c r="H5" s="723"/>
    </row>
    <row r="6" spans="2:9" x14ac:dyDescent="0.25">
      <c r="B6" s="76" t="s">
        <v>97</v>
      </c>
      <c r="C6" s="77" t="s">
        <v>98</v>
      </c>
      <c r="D6" s="77"/>
      <c r="E6" s="77">
        <v>133</v>
      </c>
      <c r="F6" s="67">
        <v>10735.18</v>
      </c>
      <c r="G6" s="78">
        <v>3.8300000000000001E-2</v>
      </c>
      <c r="H6" s="67">
        <f t="shared" ref="H6" si="0">F6*E6</f>
        <v>1427778.94</v>
      </c>
      <c r="I6" s="79" t="s">
        <v>95</v>
      </c>
    </row>
    <row r="7" spans="2:9" x14ac:dyDescent="0.25">
      <c r="B7" s="26" t="s">
        <v>97</v>
      </c>
      <c r="C7" s="22" t="s">
        <v>98</v>
      </c>
      <c r="D7" s="27"/>
      <c r="E7" s="27">
        <v>100</v>
      </c>
      <c r="F7" s="28">
        <v>10624.68</v>
      </c>
      <c r="G7" s="29">
        <v>0.04</v>
      </c>
      <c r="H7" s="28">
        <f t="shared" ref="H7:H28" si="1">F7*E7</f>
        <v>1062468</v>
      </c>
      <c r="I7" s="30" t="s">
        <v>95</v>
      </c>
    </row>
    <row r="8" spans="2:9" x14ac:dyDescent="0.25">
      <c r="B8" s="26" t="s">
        <v>97</v>
      </c>
      <c r="C8" s="27" t="s">
        <v>78</v>
      </c>
      <c r="D8" s="27"/>
      <c r="E8" s="27">
        <v>185</v>
      </c>
      <c r="F8" s="28">
        <v>10722.17</v>
      </c>
      <c r="G8" s="29">
        <v>3.8498999999999999E-2</v>
      </c>
      <c r="H8" s="28">
        <f t="shared" si="1"/>
        <v>1983601.45</v>
      </c>
      <c r="I8" s="30" t="s">
        <v>94</v>
      </c>
    </row>
    <row r="9" spans="2:9" x14ac:dyDescent="0.25">
      <c r="B9" s="26" t="s">
        <v>97</v>
      </c>
      <c r="C9" s="27" t="s">
        <v>78</v>
      </c>
      <c r="D9" s="27"/>
      <c r="E9" s="27">
        <v>100</v>
      </c>
      <c r="F9" s="28">
        <v>10644.08</v>
      </c>
      <c r="G9" s="29">
        <v>3.9699999999999999E-2</v>
      </c>
      <c r="H9" s="28">
        <f t="shared" si="1"/>
        <v>1064408</v>
      </c>
      <c r="I9" s="30" t="s">
        <v>94</v>
      </c>
    </row>
    <row r="10" spans="2:9" x14ac:dyDescent="0.25">
      <c r="B10" s="26" t="s">
        <v>97</v>
      </c>
      <c r="C10" s="27" t="s">
        <v>78</v>
      </c>
      <c r="D10" s="27"/>
      <c r="E10" s="27">
        <v>100</v>
      </c>
      <c r="F10" s="28">
        <v>10657.04</v>
      </c>
      <c r="G10" s="29">
        <v>3.95E-2</v>
      </c>
      <c r="H10" s="28">
        <f t="shared" si="1"/>
        <v>1065704</v>
      </c>
      <c r="I10" s="30" t="s">
        <v>94</v>
      </c>
    </row>
    <row r="11" spans="2:9" x14ac:dyDescent="0.25">
      <c r="B11" s="26" t="s">
        <v>97</v>
      </c>
      <c r="C11" s="27" t="s">
        <v>78</v>
      </c>
      <c r="D11" s="27"/>
      <c r="E11" s="27">
        <v>100</v>
      </c>
      <c r="F11" s="28">
        <v>10663.52</v>
      </c>
      <c r="G11" s="29">
        <v>3.9399999999999998E-2</v>
      </c>
      <c r="H11" s="28">
        <f t="shared" si="1"/>
        <v>1066352</v>
      </c>
      <c r="I11" s="30" t="s">
        <v>95</v>
      </c>
    </row>
    <row r="12" spans="2:9" x14ac:dyDescent="0.25">
      <c r="B12" s="26" t="s">
        <v>97</v>
      </c>
      <c r="C12" s="27" t="s">
        <v>78</v>
      </c>
      <c r="D12" s="27"/>
      <c r="E12" s="27">
        <v>100</v>
      </c>
      <c r="F12" s="28">
        <v>10689.51</v>
      </c>
      <c r="G12" s="29">
        <v>3.9E-2</v>
      </c>
      <c r="H12" s="28">
        <f t="shared" si="1"/>
        <v>1068951</v>
      </c>
      <c r="I12" s="30" t="s">
        <v>95</v>
      </c>
    </row>
    <row r="13" spans="2:9" x14ac:dyDescent="0.25">
      <c r="B13" s="26" t="s">
        <v>97</v>
      </c>
      <c r="C13" s="27" t="s">
        <v>78</v>
      </c>
      <c r="D13" s="27"/>
      <c r="E13" s="27">
        <v>200</v>
      </c>
      <c r="F13" s="28">
        <v>10696.02</v>
      </c>
      <c r="G13" s="29">
        <v>3.8899999999999997E-2</v>
      </c>
      <c r="H13" s="28">
        <f t="shared" si="1"/>
        <v>2139204</v>
      </c>
      <c r="I13" s="30" t="s">
        <v>94</v>
      </c>
    </row>
    <row r="14" spans="2:9" x14ac:dyDescent="0.25">
      <c r="B14" s="26" t="s">
        <v>97</v>
      </c>
      <c r="C14" s="27" t="s">
        <v>78</v>
      </c>
      <c r="D14" s="27"/>
      <c r="E14" s="27">
        <v>100</v>
      </c>
      <c r="F14" s="28">
        <v>10709.06</v>
      </c>
      <c r="G14" s="29">
        <v>3.8699999999999998E-2</v>
      </c>
      <c r="H14" s="28">
        <f t="shared" si="1"/>
        <v>1070906</v>
      </c>
      <c r="I14" s="30" t="s">
        <v>94</v>
      </c>
    </row>
    <row r="15" spans="2:9" x14ac:dyDescent="0.25">
      <c r="B15" s="26" t="s">
        <v>97</v>
      </c>
      <c r="C15" s="27" t="s">
        <v>78</v>
      </c>
      <c r="D15" s="27"/>
      <c r="E15" s="27">
        <v>100</v>
      </c>
      <c r="F15" s="28">
        <v>10715.58</v>
      </c>
      <c r="G15" s="29">
        <v>3.8600000000000002E-2</v>
      </c>
      <c r="H15" s="28">
        <f t="shared" si="1"/>
        <v>1071558</v>
      </c>
      <c r="I15" s="30" t="s">
        <v>94</v>
      </c>
    </row>
    <row r="16" spans="2:9" x14ac:dyDescent="0.25">
      <c r="B16" s="26" t="s">
        <v>97</v>
      </c>
      <c r="C16" s="27" t="s">
        <v>78</v>
      </c>
      <c r="D16" s="27"/>
      <c r="E16" s="27">
        <v>100</v>
      </c>
      <c r="F16" s="28">
        <v>10715.58</v>
      </c>
      <c r="G16" s="29">
        <v>3.8600000000000002E-2</v>
      </c>
      <c r="H16" s="28">
        <f t="shared" si="1"/>
        <v>1071558</v>
      </c>
      <c r="I16" s="30" t="s">
        <v>94</v>
      </c>
    </row>
    <row r="17" spans="2:9" x14ac:dyDescent="0.25">
      <c r="B17" s="26" t="s">
        <v>97</v>
      </c>
      <c r="C17" s="27" t="s">
        <v>78</v>
      </c>
      <c r="D17" s="27"/>
      <c r="E17" s="27">
        <v>50</v>
      </c>
      <c r="F17" s="28">
        <v>10689.51</v>
      </c>
      <c r="G17" s="29">
        <v>3.9E-2</v>
      </c>
      <c r="H17" s="28">
        <f t="shared" si="1"/>
        <v>534475.5</v>
      </c>
      <c r="I17" s="30" t="s">
        <v>94</v>
      </c>
    </row>
    <row r="18" spans="2:9" x14ac:dyDescent="0.25">
      <c r="B18" s="26" t="s">
        <v>97</v>
      </c>
      <c r="C18" s="27" t="s">
        <v>78</v>
      </c>
      <c r="D18" s="27"/>
      <c r="E18" s="27">
        <v>100</v>
      </c>
      <c r="F18" s="28">
        <v>10624.68</v>
      </c>
      <c r="G18" s="29">
        <v>0.04</v>
      </c>
      <c r="H18" s="28">
        <f t="shared" si="1"/>
        <v>1062468</v>
      </c>
      <c r="I18" s="30" t="s">
        <v>94</v>
      </c>
    </row>
    <row r="19" spans="2:9" x14ac:dyDescent="0.25">
      <c r="B19" s="26" t="s">
        <v>97</v>
      </c>
      <c r="C19" s="27" t="s">
        <v>78</v>
      </c>
      <c r="D19" s="27"/>
      <c r="E19" s="27">
        <v>100</v>
      </c>
      <c r="F19" s="28">
        <v>10624.68</v>
      </c>
      <c r="G19" s="29">
        <v>0.04</v>
      </c>
      <c r="H19" s="28">
        <f t="shared" si="1"/>
        <v>1062468</v>
      </c>
      <c r="I19" s="30" t="s">
        <v>95</v>
      </c>
    </row>
    <row r="20" spans="2:9" x14ac:dyDescent="0.25">
      <c r="B20" s="26" t="s">
        <v>97</v>
      </c>
      <c r="C20" s="27" t="s">
        <v>78</v>
      </c>
      <c r="D20" s="27"/>
      <c r="E20" s="27">
        <v>50</v>
      </c>
      <c r="F20" s="28">
        <v>10689.51</v>
      </c>
      <c r="G20" s="29">
        <v>3.9E-2</v>
      </c>
      <c r="H20" s="28">
        <f t="shared" si="1"/>
        <v>534475.5</v>
      </c>
      <c r="I20" s="30" t="s">
        <v>95</v>
      </c>
    </row>
    <row r="21" spans="2:9" x14ac:dyDescent="0.25">
      <c r="B21" s="26" t="s">
        <v>97</v>
      </c>
      <c r="C21" s="27" t="s">
        <v>90</v>
      </c>
      <c r="D21" s="27"/>
      <c r="E21" s="27">
        <v>50</v>
      </c>
      <c r="F21" s="28">
        <v>10722.11</v>
      </c>
      <c r="G21" s="29">
        <v>3.85E-2</v>
      </c>
      <c r="H21" s="28">
        <f t="shared" si="1"/>
        <v>536105.5</v>
      </c>
      <c r="I21" s="30" t="s">
        <v>93</v>
      </c>
    </row>
    <row r="22" spans="2:9" x14ac:dyDescent="0.25">
      <c r="B22" s="26" t="s">
        <v>97</v>
      </c>
      <c r="C22" s="27" t="s">
        <v>90</v>
      </c>
      <c r="D22" s="27"/>
      <c r="E22" s="27">
        <v>100</v>
      </c>
      <c r="F22" s="28">
        <v>10637.67</v>
      </c>
      <c r="G22" s="29">
        <v>3.9799000000000001E-2</v>
      </c>
      <c r="H22" s="28">
        <f t="shared" si="1"/>
        <v>1063767</v>
      </c>
      <c r="I22" s="30" t="s">
        <v>93</v>
      </c>
    </row>
    <row r="23" spans="2:9" x14ac:dyDescent="0.25">
      <c r="B23" s="26" t="s">
        <v>97</v>
      </c>
      <c r="C23" s="27" t="s">
        <v>90</v>
      </c>
      <c r="D23" s="27"/>
      <c r="E23" s="27">
        <v>150</v>
      </c>
      <c r="F23" s="28">
        <v>10624.68</v>
      </c>
      <c r="G23" s="29">
        <v>0.04</v>
      </c>
      <c r="H23" s="28">
        <f t="shared" si="1"/>
        <v>1593702</v>
      </c>
      <c r="I23" s="30" t="s">
        <v>95</v>
      </c>
    </row>
    <row r="24" spans="2:9" x14ac:dyDescent="0.25">
      <c r="B24" s="26" t="s">
        <v>97</v>
      </c>
      <c r="C24" s="27" t="s">
        <v>90</v>
      </c>
      <c r="D24" s="27"/>
      <c r="E24" s="27">
        <v>50</v>
      </c>
      <c r="F24" s="28">
        <v>10702.6</v>
      </c>
      <c r="G24" s="29">
        <v>3.8799E-2</v>
      </c>
      <c r="H24" s="28">
        <f t="shared" si="1"/>
        <v>535130</v>
      </c>
      <c r="I24" s="30" t="s">
        <v>93</v>
      </c>
    </row>
    <row r="25" spans="2:9" x14ac:dyDescent="0.25">
      <c r="B25" s="26" t="s">
        <v>97</v>
      </c>
      <c r="C25" s="27" t="s">
        <v>90</v>
      </c>
      <c r="D25" s="27"/>
      <c r="E25" s="27">
        <v>250</v>
      </c>
      <c r="F25" s="28">
        <v>10709.06</v>
      </c>
      <c r="G25" s="29">
        <v>3.8699999999999998E-2</v>
      </c>
      <c r="H25" s="28">
        <f t="shared" si="1"/>
        <v>2677265</v>
      </c>
      <c r="I25" s="30" t="s">
        <v>93</v>
      </c>
    </row>
    <row r="26" spans="2:9" x14ac:dyDescent="0.25">
      <c r="B26" s="26" t="s">
        <v>97</v>
      </c>
      <c r="C26" s="27" t="s">
        <v>90</v>
      </c>
      <c r="D26" s="27"/>
      <c r="E26" s="27">
        <v>200</v>
      </c>
      <c r="F26" s="28">
        <v>10644.14</v>
      </c>
      <c r="G26" s="29">
        <v>3.9698999999999998E-2</v>
      </c>
      <c r="H26" s="28">
        <f t="shared" si="1"/>
        <v>2128828</v>
      </c>
      <c r="I26" s="30" t="s">
        <v>93</v>
      </c>
    </row>
    <row r="27" spans="2:9" x14ac:dyDescent="0.25">
      <c r="B27" s="26" t="s">
        <v>97</v>
      </c>
      <c r="C27" s="27" t="s">
        <v>90</v>
      </c>
      <c r="D27" s="27"/>
      <c r="E27" s="27">
        <v>100</v>
      </c>
      <c r="F27" s="28">
        <v>10683.01</v>
      </c>
      <c r="G27" s="29">
        <v>3.9100000000000003E-2</v>
      </c>
      <c r="H27" s="28">
        <f t="shared" si="1"/>
        <v>1068301</v>
      </c>
      <c r="I27" s="30" t="s">
        <v>93</v>
      </c>
    </row>
    <row r="28" spans="2:9" ht="15.75" thickBot="1" x14ac:dyDescent="0.3">
      <c r="B28" s="80" t="s">
        <v>97</v>
      </c>
      <c r="C28" s="81" t="s">
        <v>90</v>
      </c>
      <c r="D28" s="81"/>
      <c r="E28" s="81">
        <v>200</v>
      </c>
      <c r="F28" s="82">
        <v>10702.54</v>
      </c>
      <c r="G28" s="83">
        <v>3.8800000000000001E-2</v>
      </c>
      <c r="H28" s="82">
        <f t="shared" si="1"/>
        <v>2140508</v>
      </c>
      <c r="I28" s="30" t="s">
        <v>93</v>
      </c>
    </row>
    <row r="29" spans="2:9" ht="15.75" thickBot="1" x14ac:dyDescent="0.3">
      <c r="B29" s="727" t="s">
        <v>80</v>
      </c>
      <c r="C29" s="728"/>
      <c r="D29" s="728"/>
      <c r="E29" s="84">
        <f>SUM(E6:E28)</f>
        <v>2718</v>
      </c>
      <c r="F29" s="74"/>
      <c r="G29" s="75"/>
      <c r="H29" s="85">
        <f>SUM(H6:H28)</f>
        <v>29029982.890000001</v>
      </c>
      <c r="I29" s="86"/>
    </row>
    <row r="30" spans="2:9" ht="15.75" hidden="1" thickBot="1" x14ac:dyDescent="0.3">
      <c r="B30" s="724" t="s">
        <v>69</v>
      </c>
      <c r="C30" s="725"/>
      <c r="D30" s="725"/>
      <c r="E30" s="725"/>
      <c r="F30" s="725"/>
      <c r="G30" s="725"/>
      <c r="H30" s="726"/>
    </row>
    <row r="31" spans="2:9" hidden="1" x14ac:dyDescent="0.25">
      <c r="B31" s="21" t="s">
        <v>75</v>
      </c>
      <c r="C31" s="22" t="s">
        <v>77</v>
      </c>
      <c r="D31" s="22"/>
      <c r="E31" s="22">
        <v>15</v>
      </c>
      <c r="F31" s="23">
        <v>70879.960000000006</v>
      </c>
      <c r="G31" s="24">
        <v>9.4990000000000005E-3</v>
      </c>
      <c r="H31" s="25">
        <f t="shared" ref="H31:H37" si="2">F31*E31</f>
        <v>1063199.4000000001</v>
      </c>
    </row>
    <row r="32" spans="2:9" hidden="1" x14ac:dyDescent="0.25">
      <c r="B32" s="26" t="s">
        <v>75</v>
      </c>
      <c r="C32" s="27" t="s">
        <v>77</v>
      </c>
      <c r="D32" s="27"/>
      <c r="E32" s="27">
        <v>3</v>
      </c>
      <c r="F32" s="28">
        <v>70874.100000000006</v>
      </c>
      <c r="G32" s="29">
        <v>9.5899999999999996E-3</v>
      </c>
      <c r="H32" s="30">
        <f t="shared" si="2"/>
        <v>212622.30000000002</v>
      </c>
    </row>
    <row r="33" spans="2:8" hidden="1" x14ac:dyDescent="0.25">
      <c r="B33" s="26" t="s">
        <v>75</v>
      </c>
      <c r="C33" s="27" t="s">
        <v>77</v>
      </c>
      <c r="D33" s="27"/>
      <c r="E33" s="27">
        <v>1</v>
      </c>
      <c r="F33" s="28">
        <v>70879.89</v>
      </c>
      <c r="G33" s="29">
        <v>9.4999999999999998E-3</v>
      </c>
      <c r="H33" s="30">
        <f t="shared" si="2"/>
        <v>70879.89</v>
      </c>
    </row>
    <row r="34" spans="2:8" hidden="1" x14ac:dyDescent="0.25">
      <c r="B34" s="26" t="s">
        <v>75</v>
      </c>
      <c r="C34" s="27" t="s">
        <v>76</v>
      </c>
      <c r="D34" s="27"/>
      <c r="E34" s="27">
        <v>3</v>
      </c>
      <c r="F34" s="28">
        <v>70876.67</v>
      </c>
      <c r="G34" s="29">
        <v>9.5499999999999995E-3</v>
      </c>
      <c r="H34" s="30">
        <f t="shared" si="2"/>
        <v>212630.01</v>
      </c>
    </row>
    <row r="35" spans="2:8" hidden="1" x14ac:dyDescent="0.25">
      <c r="B35" s="26" t="s">
        <v>75</v>
      </c>
      <c r="C35" s="27" t="s">
        <v>76</v>
      </c>
      <c r="D35" s="27"/>
      <c r="E35" s="27">
        <v>2</v>
      </c>
      <c r="F35" s="28">
        <v>70874.100000000006</v>
      </c>
      <c r="G35" s="29">
        <v>9.5899999999999996E-3</v>
      </c>
      <c r="H35" s="30">
        <f t="shared" si="2"/>
        <v>141748.20000000001</v>
      </c>
    </row>
    <row r="36" spans="2:8" hidden="1" x14ac:dyDescent="0.25">
      <c r="B36" s="26" t="s">
        <v>75</v>
      </c>
      <c r="C36" s="27" t="s">
        <v>79</v>
      </c>
      <c r="D36" s="27"/>
      <c r="E36" s="27">
        <v>2</v>
      </c>
      <c r="F36" s="28">
        <v>70874.100000000006</v>
      </c>
      <c r="G36" s="29">
        <v>9.5899999999999996E-3</v>
      </c>
      <c r="H36" s="30">
        <f t="shared" si="2"/>
        <v>141748.20000000001</v>
      </c>
    </row>
    <row r="37" spans="2:8" hidden="1" x14ac:dyDescent="0.25">
      <c r="B37" s="31" t="s">
        <v>75</v>
      </c>
      <c r="C37" s="32" t="s">
        <v>78</v>
      </c>
      <c r="D37" s="32"/>
      <c r="E37" s="32">
        <v>4</v>
      </c>
      <c r="F37" s="33">
        <v>70860.58</v>
      </c>
      <c r="G37" s="34">
        <v>9.7999999999999997E-3</v>
      </c>
      <c r="H37" s="35">
        <f t="shared" si="2"/>
        <v>283442.32</v>
      </c>
    </row>
    <row r="38" spans="2:8" hidden="1" x14ac:dyDescent="0.25">
      <c r="B38" s="729" t="s">
        <v>80</v>
      </c>
      <c r="C38" s="729"/>
      <c r="D38" s="729"/>
      <c r="E38" s="18">
        <f>SUM(E31:E37)</f>
        <v>30</v>
      </c>
      <c r="F38" s="19"/>
      <c r="G38" s="20"/>
      <c r="H38" s="19">
        <f>SUM(H31:H37)</f>
        <v>2126270.3199999998</v>
      </c>
    </row>
  </sheetData>
  <mergeCells count="4">
    <mergeCell ref="B5:H5"/>
    <mergeCell ref="B30:H30"/>
    <mergeCell ref="B29:D29"/>
    <mergeCell ref="B38:D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13"/>
  <sheetViews>
    <sheetView workbookViewId="0"/>
  </sheetViews>
  <sheetFormatPr baseColWidth="10" defaultRowHeight="15" x14ac:dyDescent="0.25"/>
  <cols>
    <col min="3" max="3" width="23.7109375" customWidth="1"/>
    <col min="4" max="4" width="24.7109375" customWidth="1"/>
  </cols>
  <sheetData>
    <row r="6" spans="3:4" ht="15.75" thickBot="1" x14ac:dyDescent="0.3"/>
    <row r="7" spans="3:4" ht="15.75" thickBot="1" x14ac:dyDescent="0.3">
      <c r="C7" s="36"/>
      <c r="D7" s="37" t="s">
        <v>91</v>
      </c>
    </row>
    <row r="8" spans="3:4" x14ac:dyDescent="0.25">
      <c r="C8" s="42" t="s">
        <v>70</v>
      </c>
      <c r="D8" s="72">
        <v>27180000</v>
      </c>
    </row>
    <row r="9" spans="3:4" x14ac:dyDescent="0.25">
      <c r="C9" s="43" t="s">
        <v>73</v>
      </c>
      <c r="D9" s="73">
        <v>10000</v>
      </c>
    </row>
    <row r="10" spans="3:4" x14ac:dyDescent="0.25">
      <c r="C10" s="43" t="s">
        <v>64</v>
      </c>
      <c r="D10" s="40">
        <v>0.05</v>
      </c>
    </row>
    <row r="11" spans="3:4" x14ac:dyDescent="0.25">
      <c r="C11" s="43" t="s">
        <v>71</v>
      </c>
      <c r="D11" s="39" t="s">
        <v>99</v>
      </c>
    </row>
    <row r="12" spans="3:4" x14ac:dyDescent="0.25">
      <c r="C12" s="43" t="s">
        <v>72</v>
      </c>
      <c r="D12" s="39" t="s">
        <v>100</v>
      </c>
    </row>
    <row r="13" spans="3:4" ht="15.75" thickBot="1" x14ac:dyDescent="0.3">
      <c r="C13" s="44" t="s">
        <v>2</v>
      </c>
      <c r="D13" s="41" t="s">
        <v>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3"/>
  <sheetViews>
    <sheetView zoomScale="85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24.7109375" style="47" bestFit="1" customWidth="1"/>
    <col min="2" max="2" width="13.7109375" style="45" bestFit="1" customWidth="1"/>
    <col min="3" max="4" width="13.7109375" style="45" customWidth="1"/>
    <col min="5" max="5" width="12.7109375" style="45" bestFit="1" customWidth="1"/>
    <col min="6" max="6" width="12.42578125" style="46" bestFit="1" customWidth="1"/>
    <col min="7" max="62" width="11.42578125" style="46"/>
    <col min="63" max="16384" width="11.42578125" style="45"/>
  </cols>
  <sheetData>
    <row r="1" spans="1:78" s="46" customFormat="1" x14ac:dyDescent="0.2">
      <c r="A1" s="55" t="s">
        <v>84</v>
      </c>
    </row>
    <row r="2" spans="1:78" s="46" customFormat="1" ht="15" customHeight="1" thickBot="1" x14ac:dyDescent="0.25">
      <c r="A2" s="48"/>
    </row>
    <row r="3" spans="1:78" s="54" customFormat="1" ht="12.75" customHeight="1" thickBot="1" x14ac:dyDescent="0.3">
      <c r="A3" s="733" t="s">
        <v>15</v>
      </c>
      <c r="B3" s="730" t="s">
        <v>33</v>
      </c>
      <c r="C3" s="731"/>
      <c r="D3" s="731"/>
      <c r="E3" s="732"/>
    </row>
    <row r="4" spans="1:78" s="52" customFormat="1" ht="23.25" customHeight="1" thickBot="1" x14ac:dyDescent="0.25">
      <c r="A4" s="734"/>
      <c r="B4" s="56" t="s">
        <v>83</v>
      </c>
      <c r="C4" s="57" t="s">
        <v>64</v>
      </c>
      <c r="D4" s="58" t="s">
        <v>82</v>
      </c>
      <c r="E4" s="57" t="s">
        <v>81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s="52" customFormat="1" ht="15" x14ac:dyDescent="0.25">
      <c r="A5" s="735" t="s">
        <v>92</v>
      </c>
      <c r="B5" s="59">
        <v>1427778.94</v>
      </c>
      <c r="C5" s="70">
        <v>3.8300000000000001E-2</v>
      </c>
      <c r="D5" s="60">
        <f t="shared" ref="D5:D31" si="0">B5/$B$32</f>
        <v>4.9182906700638428E-2</v>
      </c>
      <c r="E5" s="70">
        <f>C5*D5</f>
        <v>1.8837053266344517E-3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</row>
    <row r="6" spans="1:78" s="52" customFormat="1" ht="15" x14ac:dyDescent="0.25">
      <c r="A6" s="736"/>
      <c r="B6" s="63">
        <v>1062468</v>
      </c>
      <c r="C6" s="70">
        <v>0.04</v>
      </c>
      <c r="D6" s="61">
        <f t="shared" si="0"/>
        <v>3.6598988157378137E-2</v>
      </c>
      <c r="E6" s="70">
        <f t="shared" ref="E6:E31" si="1">D6*C6</f>
        <v>1.4639595262951255E-3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</row>
    <row r="7" spans="1:78" s="52" customFormat="1" ht="15" x14ac:dyDescent="0.25">
      <c r="A7" s="736"/>
      <c r="B7" s="63">
        <v>1983601.45</v>
      </c>
      <c r="C7" s="70">
        <v>3.8498999999999999E-2</v>
      </c>
      <c r="D7" s="61">
        <f t="shared" si="0"/>
        <v>6.8329404723255757E-2</v>
      </c>
      <c r="E7" s="70">
        <f t="shared" si="1"/>
        <v>2.6306137524406232E-3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</row>
    <row r="8" spans="1:78" s="52" customFormat="1" ht="15" x14ac:dyDescent="0.25">
      <c r="A8" s="736"/>
      <c r="B8" s="63">
        <v>1064408</v>
      </c>
      <c r="C8" s="70">
        <v>3.9699999999999999E-2</v>
      </c>
      <c r="D8" s="61">
        <f t="shared" si="0"/>
        <v>3.6665815616676034E-2</v>
      </c>
      <c r="E8" s="70">
        <f t="shared" si="1"/>
        <v>1.4556328799820385E-3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</row>
    <row r="9" spans="1:78" s="52" customFormat="1" ht="15" x14ac:dyDescent="0.25">
      <c r="A9" s="736"/>
      <c r="B9" s="63">
        <v>1065704</v>
      </c>
      <c r="C9" s="70">
        <v>3.95E-2</v>
      </c>
      <c r="D9" s="61">
        <f t="shared" si="0"/>
        <v>3.671045911525854E-2</v>
      </c>
      <c r="E9" s="70">
        <f t="shared" si="1"/>
        <v>1.4500631350527124E-3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</row>
    <row r="10" spans="1:78" s="52" customFormat="1" ht="15" x14ac:dyDescent="0.25">
      <c r="A10" s="736"/>
      <c r="B10" s="63">
        <v>1066352</v>
      </c>
      <c r="C10" s="70">
        <v>3.9399999999999998E-2</v>
      </c>
      <c r="D10" s="61">
        <f t="shared" si="0"/>
        <v>3.6732780864549792E-2</v>
      </c>
      <c r="E10" s="70">
        <f t="shared" si="1"/>
        <v>1.4472715660632618E-3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</row>
    <row r="11" spans="1:78" s="52" customFormat="1" ht="15" x14ac:dyDescent="0.25">
      <c r="A11" s="736"/>
      <c r="B11" s="63">
        <v>1068951</v>
      </c>
      <c r="C11" s="70">
        <v>3.9E-2</v>
      </c>
      <c r="D11" s="61">
        <f t="shared" si="0"/>
        <v>3.6822308991722591E-2</v>
      </c>
      <c r="E11" s="70">
        <f t="shared" si="1"/>
        <v>1.436070050677181E-3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15" x14ac:dyDescent="0.25">
      <c r="A12" s="736"/>
      <c r="B12" s="63">
        <v>2139204</v>
      </c>
      <c r="C12" s="70">
        <v>3.8899999999999997E-2</v>
      </c>
      <c r="D12" s="61">
        <f t="shared" si="0"/>
        <v>7.3689468164891497E-2</v>
      </c>
      <c r="E12" s="70">
        <f t="shared" si="1"/>
        <v>2.8665203116142791E-3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15" x14ac:dyDescent="0.25">
      <c r="A13" s="736"/>
      <c r="B13" s="63">
        <v>1070906</v>
      </c>
      <c r="C13" s="70">
        <v>3.8699999999999998E-2</v>
      </c>
      <c r="D13" s="61">
        <f t="shared" si="0"/>
        <v>3.6889653158180005E-2</v>
      </c>
      <c r="E13" s="70">
        <f t="shared" si="1"/>
        <v>1.427629577221566E-3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5" x14ac:dyDescent="0.25">
      <c r="A14" s="736"/>
      <c r="B14" s="63">
        <v>1071558</v>
      </c>
      <c r="C14" s="70">
        <v>3.8600000000000002E-2</v>
      </c>
      <c r="D14" s="61">
        <f t="shared" si="0"/>
        <v>3.6912112696047134E-2</v>
      </c>
      <c r="E14" s="70">
        <f t="shared" si="1"/>
        <v>1.4248075500674195E-3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5" x14ac:dyDescent="0.25">
      <c r="A15" s="736"/>
      <c r="B15" s="63">
        <v>1071558</v>
      </c>
      <c r="C15" s="70">
        <v>3.8600000000000002E-2</v>
      </c>
      <c r="D15" s="61">
        <f t="shared" si="0"/>
        <v>3.6912112696047134E-2</v>
      </c>
      <c r="E15" s="70">
        <f t="shared" si="1"/>
        <v>1.4248075500674195E-3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</row>
    <row r="16" spans="1:78" ht="15" x14ac:dyDescent="0.25">
      <c r="A16" s="736"/>
      <c r="B16" s="63">
        <v>534475.5</v>
      </c>
      <c r="C16" s="70">
        <v>3.9E-2</v>
      </c>
      <c r="D16" s="61">
        <f t="shared" si="0"/>
        <v>1.8411154495861295E-2</v>
      </c>
      <c r="E16" s="70">
        <f t="shared" si="1"/>
        <v>7.180350253385905E-4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</row>
    <row r="17" spans="1:78" ht="15" x14ac:dyDescent="0.25">
      <c r="A17" s="736"/>
      <c r="B17" s="63">
        <v>1062468</v>
      </c>
      <c r="C17" s="70">
        <v>0.04</v>
      </c>
      <c r="D17" s="61">
        <f t="shared" si="0"/>
        <v>3.6598988157378137E-2</v>
      </c>
      <c r="E17" s="70">
        <f t="shared" si="1"/>
        <v>1.4639595262951255E-3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ht="15" x14ac:dyDescent="0.25">
      <c r="A18" s="736"/>
      <c r="B18" s="63">
        <v>1062468</v>
      </c>
      <c r="C18" s="70">
        <v>0.04</v>
      </c>
      <c r="D18" s="61">
        <f t="shared" si="0"/>
        <v>3.6598988157378137E-2</v>
      </c>
      <c r="E18" s="70">
        <f t="shared" si="1"/>
        <v>1.4639595262951255E-3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ht="15" x14ac:dyDescent="0.25">
      <c r="A19" s="736"/>
      <c r="B19" s="63">
        <v>534475.5</v>
      </c>
      <c r="C19" s="70">
        <v>3.9E-2</v>
      </c>
      <c r="D19" s="61">
        <f t="shared" si="0"/>
        <v>1.8411154495861295E-2</v>
      </c>
      <c r="E19" s="70">
        <f t="shared" si="1"/>
        <v>7.180350253385905E-4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ht="15" x14ac:dyDescent="0.25">
      <c r="A20" s="736"/>
      <c r="B20" s="63">
        <v>536105.5</v>
      </c>
      <c r="C20" s="70">
        <v>3.85E-2</v>
      </c>
      <c r="D20" s="61">
        <f t="shared" si="0"/>
        <v>1.8467303340529113E-2</v>
      </c>
      <c r="E20" s="70">
        <f t="shared" si="1"/>
        <v>7.1099117861037086E-4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ht="15" x14ac:dyDescent="0.25">
      <c r="A21" s="736"/>
      <c r="B21" s="63">
        <v>1063767</v>
      </c>
      <c r="C21" s="70">
        <v>3.9799000000000001E-2</v>
      </c>
      <c r="D21" s="61">
        <f t="shared" si="0"/>
        <v>3.6643734997392555E-2</v>
      </c>
      <c r="E21" s="70">
        <f t="shared" si="1"/>
        <v>1.4583840091612263E-3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5" x14ac:dyDescent="0.25">
      <c r="A22" s="736"/>
      <c r="B22" s="63">
        <v>1593702</v>
      </c>
      <c r="C22" s="70">
        <v>0.04</v>
      </c>
      <c r="D22" s="61">
        <f t="shared" si="0"/>
        <v>5.4898482236067206E-2</v>
      </c>
      <c r="E22" s="70">
        <f t="shared" si="1"/>
        <v>2.1959392894426882E-3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ht="15" x14ac:dyDescent="0.25">
      <c r="A23" s="736"/>
      <c r="B23" s="63">
        <v>535130</v>
      </c>
      <c r="C23" s="70">
        <v>3.8799E-2</v>
      </c>
      <c r="D23" s="61">
        <f t="shared" si="0"/>
        <v>1.8433700151588343E-2</v>
      </c>
      <c r="E23" s="70">
        <f t="shared" si="1"/>
        <v>7.1520913218147612E-4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5" x14ac:dyDescent="0.25">
      <c r="A24" s="736"/>
      <c r="B24" s="63">
        <v>535453</v>
      </c>
      <c r="C24" s="70">
        <v>3.8699999999999998E-2</v>
      </c>
      <c r="D24" s="61">
        <f t="shared" si="0"/>
        <v>1.8444826579090003E-2</v>
      </c>
      <c r="E24" s="70">
        <f t="shared" si="1"/>
        <v>7.1381478861078302E-4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</row>
    <row r="25" spans="1:78" ht="15" x14ac:dyDescent="0.25">
      <c r="A25" s="736"/>
      <c r="B25" s="63">
        <v>2128828</v>
      </c>
      <c r="C25" s="70">
        <v>3.9698999999999998E-2</v>
      </c>
      <c r="D25" s="61">
        <f t="shared" si="0"/>
        <v>7.3332044599079674E-2</v>
      </c>
      <c r="E25" s="70">
        <f t="shared" si="1"/>
        <v>2.911208838538864E-3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</row>
    <row r="26" spans="1:78" ht="15" x14ac:dyDescent="0.25">
      <c r="A26" s="736"/>
      <c r="B26" s="63">
        <v>2141812</v>
      </c>
      <c r="C26" s="70">
        <v>3.8699999999999998E-2</v>
      </c>
      <c r="D26" s="61">
        <f t="shared" si="0"/>
        <v>7.377930631636001E-2</v>
      </c>
      <c r="E26" s="70">
        <f t="shared" si="1"/>
        <v>2.8552591544431321E-3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</row>
    <row r="27" spans="1:78" ht="15" x14ac:dyDescent="0.25">
      <c r="A27" s="736"/>
      <c r="B27" s="63">
        <v>1068301</v>
      </c>
      <c r="C27" s="70">
        <v>3.9100000000000003E-2</v>
      </c>
      <c r="D27" s="61">
        <f t="shared" si="0"/>
        <v>3.6799918348143404E-2</v>
      </c>
      <c r="E27" s="70">
        <f t="shared" si="1"/>
        <v>1.4388768074124073E-3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</row>
    <row r="28" spans="1:78" ht="15" x14ac:dyDescent="0.25">
      <c r="A28" s="736"/>
      <c r="B28" s="63">
        <v>2140508</v>
      </c>
      <c r="C28" s="70">
        <v>3.8800000000000001E-2</v>
      </c>
      <c r="D28" s="61">
        <f t="shared" si="0"/>
        <v>7.3734387240625754E-2</v>
      </c>
      <c r="E28" s="70">
        <f t="shared" si="1"/>
        <v>2.8608942249362793E-3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</row>
    <row r="29" spans="1:78" ht="15" x14ac:dyDescent="0.25">
      <c r="A29" s="736"/>
      <c r="B29" s="64"/>
      <c r="C29" s="62"/>
      <c r="D29" s="61">
        <f t="shared" si="0"/>
        <v>0</v>
      </c>
      <c r="E29" s="70">
        <f t="shared" si="1"/>
        <v>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</row>
    <row r="30" spans="1:78" ht="15" x14ac:dyDescent="0.25">
      <c r="A30" s="736"/>
      <c r="B30" s="64"/>
      <c r="C30" s="62"/>
      <c r="D30" s="61">
        <f t="shared" si="0"/>
        <v>0</v>
      </c>
      <c r="E30" s="70">
        <f t="shared" si="1"/>
        <v>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</row>
    <row r="31" spans="1:78" ht="15.75" thickBot="1" x14ac:dyDescent="0.3">
      <c r="A31" s="737"/>
      <c r="B31" s="65"/>
      <c r="C31" s="62"/>
      <c r="D31" s="61">
        <f t="shared" si="0"/>
        <v>0</v>
      </c>
      <c r="E31" s="70">
        <f t="shared" si="1"/>
        <v>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</row>
    <row r="32" spans="1:78" s="46" customFormat="1" ht="15.75" thickBot="1" x14ac:dyDescent="0.3">
      <c r="A32" s="68" t="s">
        <v>80</v>
      </c>
      <c r="B32" s="66">
        <f>SUM(B5:B31)</f>
        <v>29029982.890000001</v>
      </c>
      <c r="C32" s="66"/>
      <c r="D32" s="69">
        <f>SUM(D5:D31)</f>
        <v>1</v>
      </c>
      <c r="E32" s="71">
        <f>SUM(E5:E31)</f>
        <v>3.9135647752720742E-2</v>
      </c>
    </row>
    <row r="33" spans="1:3" s="46" customFormat="1" x14ac:dyDescent="0.2">
      <c r="A33" s="48"/>
    </row>
    <row r="34" spans="1:3" s="46" customFormat="1" x14ac:dyDescent="0.2">
      <c r="A34" s="48"/>
    </row>
    <row r="35" spans="1:3" s="46" customFormat="1" x14ac:dyDescent="0.2">
      <c r="A35" s="48"/>
      <c r="C35" s="49"/>
    </row>
    <row r="36" spans="1:3" s="46" customFormat="1" x14ac:dyDescent="0.2">
      <c r="A36" s="48"/>
    </row>
    <row r="37" spans="1:3" s="46" customFormat="1" x14ac:dyDescent="0.2">
      <c r="A37" s="48"/>
    </row>
    <row r="38" spans="1:3" s="46" customFormat="1" x14ac:dyDescent="0.2">
      <c r="A38" s="48"/>
    </row>
    <row r="39" spans="1:3" s="46" customFormat="1" x14ac:dyDescent="0.2">
      <c r="A39" s="48"/>
    </row>
    <row r="40" spans="1:3" s="46" customFormat="1" x14ac:dyDescent="0.2">
      <c r="A40" s="48"/>
    </row>
    <row r="41" spans="1:3" s="46" customFormat="1" x14ac:dyDescent="0.2">
      <c r="A41" s="48"/>
    </row>
    <row r="42" spans="1:3" s="46" customFormat="1" x14ac:dyDescent="0.2">
      <c r="A42" s="48"/>
    </row>
    <row r="43" spans="1:3" s="46" customFormat="1" x14ac:dyDescent="0.2">
      <c r="A43" s="48"/>
    </row>
    <row r="44" spans="1:3" s="46" customFormat="1" x14ac:dyDescent="0.2">
      <c r="A44" s="48"/>
    </row>
    <row r="45" spans="1:3" s="46" customFormat="1" x14ac:dyDescent="0.2">
      <c r="A45" s="48"/>
    </row>
    <row r="46" spans="1:3" s="46" customFormat="1" x14ac:dyDescent="0.2">
      <c r="A46" s="48"/>
    </row>
    <row r="47" spans="1:3" s="46" customFormat="1" x14ac:dyDescent="0.2">
      <c r="A47" s="48"/>
    </row>
    <row r="48" spans="1:3" s="46" customFormat="1" x14ac:dyDescent="0.2">
      <c r="A48" s="48"/>
    </row>
    <row r="49" spans="1:1" s="46" customFormat="1" x14ac:dyDescent="0.2">
      <c r="A49" s="48"/>
    </row>
    <row r="50" spans="1:1" s="46" customFormat="1" x14ac:dyDescent="0.2">
      <c r="A50" s="48"/>
    </row>
    <row r="51" spans="1:1" s="46" customFormat="1" x14ac:dyDescent="0.2">
      <c r="A51" s="48"/>
    </row>
    <row r="52" spans="1:1" s="46" customFormat="1" x14ac:dyDescent="0.2">
      <c r="A52" s="48"/>
    </row>
    <row r="53" spans="1:1" s="46" customFormat="1" x14ac:dyDescent="0.2">
      <c r="A53" s="48"/>
    </row>
    <row r="54" spans="1:1" s="46" customFormat="1" x14ac:dyDescent="0.2">
      <c r="A54" s="48"/>
    </row>
    <row r="55" spans="1:1" s="46" customFormat="1" x14ac:dyDescent="0.2">
      <c r="A55" s="48"/>
    </row>
    <row r="56" spans="1:1" s="46" customFormat="1" x14ac:dyDescent="0.2">
      <c r="A56" s="48"/>
    </row>
    <row r="57" spans="1:1" s="46" customFormat="1" x14ac:dyDescent="0.2">
      <c r="A57" s="48"/>
    </row>
    <row r="58" spans="1:1" s="46" customFormat="1" x14ac:dyDescent="0.2">
      <c r="A58" s="48"/>
    </row>
    <row r="59" spans="1:1" s="46" customFormat="1" x14ac:dyDescent="0.2">
      <c r="A59" s="48"/>
    </row>
    <row r="60" spans="1:1" s="46" customFormat="1" x14ac:dyDescent="0.2">
      <c r="A60" s="48"/>
    </row>
    <row r="61" spans="1:1" s="46" customFormat="1" x14ac:dyDescent="0.2">
      <c r="A61" s="48"/>
    </row>
    <row r="62" spans="1:1" s="46" customFormat="1" x14ac:dyDescent="0.2">
      <c r="A62" s="48"/>
    </row>
    <row r="63" spans="1:1" s="46" customFormat="1" x14ac:dyDescent="0.2">
      <c r="A63" s="48"/>
    </row>
    <row r="64" spans="1:1" s="46" customFormat="1" x14ac:dyDescent="0.2">
      <c r="A64" s="48"/>
    </row>
    <row r="65" spans="1:1" s="46" customFormat="1" x14ac:dyDescent="0.2">
      <c r="A65" s="48"/>
    </row>
    <row r="66" spans="1:1" s="46" customFormat="1" x14ac:dyDescent="0.2">
      <c r="A66" s="48"/>
    </row>
    <row r="67" spans="1:1" s="46" customFormat="1" x14ac:dyDescent="0.2">
      <c r="A67" s="48"/>
    </row>
    <row r="68" spans="1:1" s="46" customFormat="1" x14ac:dyDescent="0.2">
      <c r="A68" s="48"/>
    </row>
    <row r="69" spans="1:1" s="46" customFormat="1" x14ac:dyDescent="0.2">
      <c r="A69" s="48"/>
    </row>
    <row r="70" spans="1:1" s="46" customFormat="1" x14ac:dyDescent="0.2">
      <c r="A70" s="48"/>
    </row>
    <row r="71" spans="1:1" s="46" customFormat="1" x14ac:dyDescent="0.2">
      <c r="A71" s="48"/>
    </row>
    <row r="72" spans="1:1" s="46" customFormat="1" x14ac:dyDescent="0.2">
      <c r="A72" s="48"/>
    </row>
    <row r="73" spans="1:1" s="46" customFormat="1" x14ac:dyDescent="0.2">
      <c r="A73" s="48"/>
    </row>
    <row r="74" spans="1:1" s="46" customFormat="1" x14ac:dyDescent="0.2">
      <c r="A74" s="48"/>
    </row>
    <row r="75" spans="1:1" s="46" customFormat="1" x14ac:dyDescent="0.2">
      <c r="A75" s="48"/>
    </row>
    <row r="76" spans="1:1" s="46" customFormat="1" x14ac:dyDescent="0.2">
      <c r="A76" s="48"/>
    </row>
    <row r="77" spans="1:1" s="46" customFormat="1" x14ac:dyDescent="0.2">
      <c r="A77" s="48"/>
    </row>
    <row r="78" spans="1:1" s="46" customFormat="1" x14ac:dyDescent="0.2">
      <c r="A78" s="48"/>
    </row>
    <row r="79" spans="1:1" s="46" customFormat="1" x14ac:dyDescent="0.2">
      <c r="A79" s="48"/>
    </row>
    <row r="80" spans="1:1" s="46" customFormat="1" x14ac:dyDescent="0.2">
      <c r="A80" s="48"/>
    </row>
    <row r="81" spans="1:1" s="46" customFormat="1" x14ac:dyDescent="0.2">
      <c r="A81" s="48"/>
    </row>
    <row r="82" spans="1:1" s="46" customFormat="1" x14ac:dyDescent="0.2">
      <c r="A82" s="48"/>
    </row>
    <row r="83" spans="1:1" s="46" customFormat="1" x14ac:dyDescent="0.2">
      <c r="A83" s="48"/>
    </row>
    <row r="84" spans="1:1" s="46" customFormat="1" x14ac:dyDescent="0.2">
      <c r="A84" s="48"/>
    </row>
    <row r="85" spans="1:1" s="46" customFormat="1" x14ac:dyDescent="0.2">
      <c r="A85" s="48"/>
    </row>
    <row r="86" spans="1:1" s="46" customFormat="1" x14ac:dyDescent="0.2">
      <c r="A86" s="48"/>
    </row>
    <row r="87" spans="1:1" s="46" customFormat="1" x14ac:dyDescent="0.2">
      <c r="A87" s="48"/>
    </row>
    <row r="88" spans="1:1" s="46" customFormat="1" x14ac:dyDescent="0.2">
      <c r="A88" s="48"/>
    </row>
    <row r="89" spans="1:1" s="46" customFormat="1" x14ac:dyDescent="0.2">
      <c r="A89" s="48"/>
    </row>
    <row r="90" spans="1:1" s="46" customFormat="1" x14ac:dyDescent="0.2">
      <c r="A90" s="48"/>
    </row>
    <row r="91" spans="1:1" s="46" customFormat="1" x14ac:dyDescent="0.2">
      <c r="A91" s="48"/>
    </row>
    <row r="92" spans="1:1" s="46" customFormat="1" x14ac:dyDescent="0.2">
      <c r="A92" s="48"/>
    </row>
    <row r="93" spans="1:1" s="46" customFormat="1" x14ac:dyDescent="0.2">
      <c r="A93" s="48"/>
    </row>
    <row r="94" spans="1:1" s="46" customFormat="1" x14ac:dyDescent="0.2">
      <c r="A94" s="48"/>
    </row>
    <row r="95" spans="1:1" s="46" customFormat="1" x14ac:dyDescent="0.2">
      <c r="A95" s="48"/>
    </row>
    <row r="96" spans="1:1" s="46" customFormat="1" x14ac:dyDescent="0.2">
      <c r="A96" s="48"/>
    </row>
    <row r="97" spans="1:1" s="46" customFormat="1" x14ac:dyDescent="0.2">
      <c r="A97" s="48"/>
    </row>
    <row r="98" spans="1:1" s="46" customFormat="1" x14ac:dyDescent="0.2">
      <c r="A98" s="48"/>
    </row>
    <row r="99" spans="1:1" s="46" customFormat="1" x14ac:dyDescent="0.2">
      <c r="A99" s="48"/>
    </row>
    <row r="100" spans="1:1" s="46" customFormat="1" x14ac:dyDescent="0.2">
      <c r="A100" s="48"/>
    </row>
    <row r="101" spans="1:1" s="46" customFormat="1" x14ac:dyDescent="0.2">
      <c r="A101" s="48"/>
    </row>
    <row r="102" spans="1:1" s="46" customFormat="1" x14ac:dyDescent="0.2">
      <c r="A102" s="48"/>
    </row>
    <row r="103" spans="1:1" s="46" customFormat="1" x14ac:dyDescent="0.2">
      <c r="A103" s="48"/>
    </row>
    <row r="104" spans="1:1" s="46" customFormat="1" x14ac:dyDescent="0.2">
      <c r="A104" s="48"/>
    </row>
    <row r="105" spans="1:1" s="46" customFormat="1" x14ac:dyDescent="0.2">
      <c r="A105" s="48"/>
    </row>
    <row r="106" spans="1:1" s="46" customFormat="1" x14ac:dyDescent="0.2">
      <c r="A106" s="48"/>
    </row>
    <row r="107" spans="1:1" s="46" customFormat="1" x14ac:dyDescent="0.2">
      <c r="A107" s="48"/>
    </row>
    <row r="108" spans="1:1" s="46" customFormat="1" x14ac:dyDescent="0.2">
      <c r="A108" s="48"/>
    </row>
    <row r="109" spans="1:1" s="46" customFormat="1" x14ac:dyDescent="0.2">
      <c r="A109" s="48"/>
    </row>
    <row r="110" spans="1:1" s="46" customFormat="1" x14ac:dyDescent="0.2">
      <c r="A110" s="48"/>
    </row>
    <row r="111" spans="1:1" s="46" customFormat="1" x14ac:dyDescent="0.2">
      <c r="A111" s="48"/>
    </row>
    <row r="112" spans="1:1" s="46" customFormat="1" x14ac:dyDescent="0.2">
      <c r="A112" s="48"/>
    </row>
    <row r="113" spans="1:1" s="46" customFormat="1" x14ac:dyDescent="0.2">
      <c r="A113" s="48"/>
    </row>
    <row r="114" spans="1:1" s="46" customFormat="1" x14ac:dyDescent="0.2">
      <c r="A114" s="48"/>
    </row>
    <row r="115" spans="1:1" s="46" customFormat="1" x14ac:dyDescent="0.2">
      <c r="A115" s="48"/>
    </row>
    <row r="116" spans="1:1" s="46" customFormat="1" x14ac:dyDescent="0.2">
      <c r="A116" s="48"/>
    </row>
    <row r="117" spans="1:1" s="46" customFormat="1" x14ac:dyDescent="0.2">
      <c r="A117" s="48"/>
    </row>
    <row r="118" spans="1:1" s="46" customFormat="1" x14ac:dyDescent="0.2">
      <c r="A118" s="48"/>
    </row>
    <row r="119" spans="1:1" s="46" customFormat="1" x14ac:dyDescent="0.2">
      <c r="A119" s="48"/>
    </row>
    <row r="120" spans="1:1" s="46" customFormat="1" x14ac:dyDescent="0.2">
      <c r="A120" s="48"/>
    </row>
    <row r="121" spans="1:1" s="46" customFormat="1" x14ac:dyDescent="0.2">
      <c r="A121" s="48"/>
    </row>
    <row r="122" spans="1:1" s="46" customFormat="1" x14ac:dyDescent="0.2">
      <c r="A122" s="48"/>
    </row>
    <row r="123" spans="1:1" s="46" customFormat="1" x14ac:dyDescent="0.2">
      <c r="A123" s="48"/>
    </row>
    <row r="124" spans="1:1" s="46" customFormat="1" x14ac:dyDescent="0.2">
      <c r="A124" s="48"/>
    </row>
    <row r="125" spans="1:1" s="46" customFormat="1" x14ac:dyDescent="0.2">
      <c r="A125" s="48"/>
    </row>
    <row r="126" spans="1:1" s="46" customFormat="1" x14ac:dyDescent="0.2">
      <c r="A126" s="48"/>
    </row>
    <row r="127" spans="1:1" s="46" customFormat="1" x14ac:dyDescent="0.2">
      <c r="A127" s="48"/>
    </row>
    <row r="128" spans="1:1" s="46" customFormat="1" x14ac:dyDescent="0.2">
      <c r="A128" s="48"/>
    </row>
    <row r="129" spans="1:1" s="46" customFormat="1" x14ac:dyDescent="0.2">
      <c r="A129" s="48"/>
    </row>
    <row r="130" spans="1:1" s="46" customFormat="1" x14ac:dyDescent="0.2">
      <c r="A130" s="48"/>
    </row>
    <row r="131" spans="1:1" s="46" customFormat="1" x14ac:dyDescent="0.2">
      <c r="A131" s="48"/>
    </row>
    <row r="132" spans="1:1" s="46" customFormat="1" x14ac:dyDescent="0.2">
      <c r="A132" s="48"/>
    </row>
    <row r="133" spans="1:1" s="46" customFormat="1" x14ac:dyDescent="0.2">
      <c r="A133" s="48"/>
    </row>
    <row r="134" spans="1:1" s="46" customFormat="1" x14ac:dyDescent="0.2">
      <c r="A134" s="48"/>
    </row>
    <row r="135" spans="1:1" s="46" customFormat="1" x14ac:dyDescent="0.2">
      <c r="A135" s="48"/>
    </row>
    <row r="136" spans="1:1" s="46" customFormat="1" x14ac:dyDescent="0.2">
      <c r="A136" s="48"/>
    </row>
    <row r="137" spans="1:1" s="46" customFormat="1" x14ac:dyDescent="0.2">
      <c r="A137" s="48"/>
    </row>
    <row r="138" spans="1:1" s="46" customFormat="1" x14ac:dyDescent="0.2">
      <c r="A138" s="48"/>
    </row>
    <row r="139" spans="1:1" s="46" customFormat="1" x14ac:dyDescent="0.2">
      <c r="A139" s="48"/>
    </row>
    <row r="140" spans="1:1" s="46" customFormat="1" x14ac:dyDescent="0.2">
      <c r="A140" s="48"/>
    </row>
    <row r="141" spans="1:1" s="46" customFormat="1" x14ac:dyDescent="0.2">
      <c r="A141" s="48"/>
    </row>
    <row r="142" spans="1:1" s="46" customFormat="1" x14ac:dyDescent="0.2">
      <c r="A142" s="48"/>
    </row>
    <row r="143" spans="1:1" s="46" customFormat="1" x14ac:dyDescent="0.2">
      <c r="A143" s="48"/>
    </row>
    <row r="144" spans="1:1" s="46" customFormat="1" x14ac:dyDescent="0.2">
      <c r="A144" s="48"/>
    </row>
    <row r="145" spans="1:1" s="46" customFormat="1" x14ac:dyDescent="0.2">
      <c r="A145" s="48"/>
    </row>
    <row r="146" spans="1:1" s="46" customFormat="1" x14ac:dyDescent="0.2">
      <c r="A146" s="48"/>
    </row>
    <row r="147" spans="1:1" s="46" customFormat="1" x14ac:dyDescent="0.2">
      <c r="A147" s="48"/>
    </row>
    <row r="148" spans="1:1" s="46" customFormat="1" x14ac:dyDescent="0.2">
      <c r="A148" s="48"/>
    </row>
    <row r="149" spans="1:1" s="46" customFormat="1" x14ac:dyDescent="0.2">
      <c r="A149" s="48"/>
    </row>
    <row r="150" spans="1:1" s="46" customFormat="1" x14ac:dyDescent="0.2">
      <c r="A150" s="48"/>
    </row>
    <row r="151" spans="1:1" s="46" customFormat="1" x14ac:dyDescent="0.2">
      <c r="A151" s="48"/>
    </row>
    <row r="152" spans="1:1" s="46" customFormat="1" x14ac:dyDescent="0.2">
      <c r="A152" s="48"/>
    </row>
    <row r="153" spans="1:1" s="46" customFormat="1" x14ac:dyDescent="0.2">
      <c r="A153" s="48"/>
    </row>
    <row r="154" spans="1:1" s="46" customFormat="1" x14ac:dyDescent="0.2">
      <c r="A154" s="48"/>
    </row>
    <row r="155" spans="1:1" s="46" customFormat="1" x14ac:dyDescent="0.2">
      <c r="A155" s="48"/>
    </row>
    <row r="156" spans="1:1" s="46" customFormat="1" x14ac:dyDescent="0.2">
      <c r="A156" s="48"/>
    </row>
    <row r="157" spans="1:1" s="46" customFormat="1" x14ac:dyDescent="0.2">
      <c r="A157" s="48"/>
    </row>
    <row r="158" spans="1:1" s="46" customFormat="1" x14ac:dyDescent="0.2">
      <c r="A158" s="48"/>
    </row>
    <row r="159" spans="1:1" s="46" customFormat="1" x14ac:dyDescent="0.2">
      <c r="A159" s="48"/>
    </row>
    <row r="160" spans="1:1" s="46" customFormat="1" x14ac:dyDescent="0.2">
      <c r="A160" s="48"/>
    </row>
    <row r="161" spans="1:1" s="46" customFormat="1" x14ac:dyDescent="0.2">
      <c r="A161" s="48"/>
    </row>
    <row r="162" spans="1:1" s="46" customFormat="1" x14ac:dyDescent="0.2">
      <c r="A162" s="48"/>
    </row>
    <row r="163" spans="1:1" s="46" customFormat="1" x14ac:dyDescent="0.2">
      <c r="A163" s="48"/>
    </row>
    <row r="164" spans="1:1" s="46" customFormat="1" x14ac:dyDescent="0.2">
      <c r="A164" s="48"/>
    </row>
    <row r="165" spans="1:1" s="46" customFormat="1" x14ac:dyDescent="0.2">
      <c r="A165" s="48"/>
    </row>
    <row r="166" spans="1:1" s="46" customFormat="1" x14ac:dyDescent="0.2">
      <c r="A166" s="48"/>
    </row>
    <row r="167" spans="1:1" s="46" customFormat="1" x14ac:dyDescent="0.2">
      <c r="A167" s="48"/>
    </row>
    <row r="168" spans="1:1" s="46" customFormat="1" x14ac:dyDescent="0.2">
      <c r="A168" s="48"/>
    </row>
    <row r="169" spans="1:1" s="46" customFormat="1" x14ac:dyDescent="0.2">
      <c r="A169" s="48"/>
    </row>
    <row r="170" spans="1:1" s="46" customFormat="1" x14ac:dyDescent="0.2">
      <c r="A170" s="48"/>
    </row>
    <row r="171" spans="1:1" s="46" customFormat="1" x14ac:dyDescent="0.2">
      <c r="A171" s="48"/>
    </row>
    <row r="172" spans="1:1" s="46" customFormat="1" x14ac:dyDescent="0.2">
      <c r="A172" s="48"/>
    </row>
    <row r="173" spans="1:1" s="46" customFormat="1" x14ac:dyDescent="0.2">
      <c r="A173" s="48"/>
    </row>
    <row r="174" spans="1:1" s="46" customFormat="1" x14ac:dyDescent="0.2">
      <c r="A174" s="48"/>
    </row>
    <row r="175" spans="1:1" s="46" customFormat="1" x14ac:dyDescent="0.2">
      <c r="A175" s="48"/>
    </row>
    <row r="176" spans="1:1" s="46" customFormat="1" x14ac:dyDescent="0.2">
      <c r="A176" s="48"/>
    </row>
    <row r="177" spans="1:1" s="46" customFormat="1" x14ac:dyDescent="0.2">
      <c r="A177" s="48"/>
    </row>
    <row r="178" spans="1:1" s="46" customFormat="1" x14ac:dyDescent="0.2">
      <c r="A178" s="48"/>
    </row>
    <row r="179" spans="1:1" s="46" customFormat="1" x14ac:dyDescent="0.2">
      <c r="A179" s="48"/>
    </row>
    <row r="180" spans="1:1" s="46" customFormat="1" x14ac:dyDescent="0.2">
      <c r="A180" s="48"/>
    </row>
    <row r="181" spans="1:1" s="46" customFormat="1" x14ac:dyDescent="0.2">
      <c r="A181" s="48"/>
    </row>
    <row r="182" spans="1:1" s="46" customFormat="1" x14ac:dyDescent="0.2">
      <c r="A182" s="48"/>
    </row>
    <row r="183" spans="1:1" s="46" customFormat="1" x14ac:dyDescent="0.2">
      <c r="A183" s="48"/>
    </row>
    <row r="184" spans="1:1" s="46" customFormat="1" x14ac:dyDescent="0.2">
      <c r="A184" s="48"/>
    </row>
    <row r="185" spans="1:1" s="46" customFormat="1" x14ac:dyDescent="0.2">
      <c r="A185" s="48"/>
    </row>
    <row r="186" spans="1:1" s="46" customFormat="1" x14ac:dyDescent="0.2">
      <c r="A186" s="48"/>
    </row>
    <row r="187" spans="1:1" s="46" customFormat="1" x14ac:dyDescent="0.2">
      <c r="A187" s="48"/>
    </row>
    <row r="188" spans="1:1" s="46" customFormat="1" x14ac:dyDescent="0.2">
      <c r="A188" s="48"/>
    </row>
    <row r="189" spans="1:1" s="46" customFormat="1" x14ac:dyDescent="0.2">
      <c r="A189" s="48"/>
    </row>
    <row r="190" spans="1:1" s="46" customFormat="1" x14ac:dyDescent="0.2">
      <c r="A190" s="48"/>
    </row>
    <row r="191" spans="1:1" s="46" customFormat="1" x14ac:dyDescent="0.2">
      <c r="A191" s="48"/>
    </row>
    <row r="192" spans="1:1" s="46" customFormat="1" x14ac:dyDescent="0.2">
      <c r="A192" s="48"/>
    </row>
    <row r="193" spans="1:1" s="46" customFormat="1" x14ac:dyDescent="0.2">
      <c r="A193" s="48"/>
    </row>
    <row r="194" spans="1:1" s="46" customFormat="1" x14ac:dyDescent="0.2">
      <c r="A194" s="48"/>
    </row>
    <row r="195" spans="1:1" s="46" customFormat="1" x14ac:dyDescent="0.2">
      <c r="A195" s="48"/>
    </row>
    <row r="196" spans="1:1" s="46" customFormat="1" x14ac:dyDescent="0.2">
      <c r="A196" s="48"/>
    </row>
    <row r="197" spans="1:1" s="46" customFormat="1" x14ac:dyDescent="0.2">
      <c r="A197" s="48"/>
    </row>
    <row r="198" spans="1:1" s="46" customFormat="1" x14ac:dyDescent="0.2">
      <c r="A198" s="48"/>
    </row>
    <row r="199" spans="1:1" s="46" customFormat="1" x14ac:dyDescent="0.2">
      <c r="A199" s="48"/>
    </row>
    <row r="200" spans="1:1" s="46" customFormat="1" x14ac:dyDescent="0.2">
      <c r="A200" s="48"/>
    </row>
    <row r="201" spans="1:1" s="46" customFormat="1" x14ac:dyDescent="0.2">
      <c r="A201" s="48"/>
    </row>
    <row r="202" spans="1:1" s="46" customFormat="1" x14ac:dyDescent="0.2">
      <c r="A202" s="48"/>
    </row>
    <row r="203" spans="1:1" s="46" customFormat="1" x14ac:dyDescent="0.2">
      <c r="A203" s="48"/>
    </row>
    <row r="204" spans="1:1" s="46" customFormat="1" x14ac:dyDescent="0.2">
      <c r="A204" s="48"/>
    </row>
    <row r="205" spans="1:1" s="46" customFormat="1" x14ac:dyDescent="0.2">
      <c r="A205" s="48"/>
    </row>
    <row r="206" spans="1:1" s="46" customFormat="1" x14ac:dyDescent="0.2">
      <c r="A206" s="48"/>
    </row>
    <row r="207" spans="1:1" s="46" customFormat="1" x14ac:dyDescent="0.2">
      <c r="A207" s="48"/>
    </row>
    <row r="208" spans="1:1" s="46" customFormat="1" x14ac:dyDescent="0.2">
      <c r="A208" s="48"/>
    </row>
    <row r="209" spans="1:62" s="46" customFormat="1" x14ac:dyDescent="0.2">
      <c r="A209" s="48"/>
    </row>
    <row r="210" spans="1:62" s="46" customFormat="1" x14ac:dyDescent="0.2">
      <c r="A210" s="48"/>
    </row>
    <row r="211" spans="1:62" s="46" customFormat="1" x14ac:dyDescent="0.2">
      <c r="A211" s="48"/>
    </row>
    <row r="212" spans="1:62" s="46" customFormat="1" x14ac:dyDescent="0.2">
      <c r="A212" s="48"/>
    </row>
    <row r="213" spans="1:62" x14ac:dyDescent="0.2">
      <c r="A213" s="48"/>
      <c r="B213" s="46"/>
      <c r="C213" s="46"/>
      <c r="D213" s="46"/>
      <c r="E213" s="46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</row>
  </sheetData>
  <autoFilter ref="A1:A32"/>
  <mergeCells count="3">
    <mergeCell ref="B3:E3"/>
    <mergeCell ref="A3:A4"/>
    <mergeCell ref="A5:A31"/>
  </mergeCell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2"/>
  <sheetViews>
    <sheetView zoomScale="80" zoomScaleNormal="80" workbookViewId="0">
      <pane ySplit="5" topLeftCell="A14" activePane="bottomLeft" state="frozen"/>
      <selection pane="bottomLeft" activeCell="D27" sqref="D27"/>
    </sheetView>
  </sheetViews>
  <sheetFormatPr baseColWidth="10" defaultRowHeight="11.25" x14ac:dyDescent="0.2"/>
  <cols>
    <col min="1" max="1" width="1.42578125" style="250" customWidth="1"/>
    <col min="2" max="2" width="4" style="250" customWidth="1"/>
    <col min="3" max="3" width="11.5703125" style="250" bestFit="1" customWidth="1"/>
    <col min="4" max="4" width="35.7109375" style="250" customWidth="1"/>
    <col min="5" max="5" width="26.85546875" style="250" customWidth="1"/>
    <col min="6" max="6" width="7.140625" style="250" customWidth="1"/>
    <col min="7" max="7" width="10.140625" style="250" customWidth="1"/>
    <col min="8" max="8" width="16.42578125" style="250" customWidth="1"/>
    <col min="9" max="9" width="9.42578125" style="250" customWidth="1"/>
    <col min="10" max="10" width="13.140625" style="296" customWidth="1"/>
    <col min="11" max="11" width="15.5703125" style="296" bestFit="1" customWidth="1"/>
    <col min="12" max="12" width="17.85546875" style="296" customWidth="1"/>
    <col min="13" max="14" width="14" style="250" customWidth="1"/>
    <col min="15" max="15" width="11.42578125" style="250" customWidth="1"/>
    <col min="16" max="16384" width="11.42578125" style="250"/>
  </cols>
  <sheetData>
    <row r="2" spans="2:14" x14ac:dyDescent="0.2">
      <c r="B2" s="750" t="s">
        <v>10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258" t="s">
        <v>384</v>
      </c>
    </row>
    <row r="3" spans="2:14" x14ac:dyDescent="0.2">
      <c r="B3" s="750" t="s">
        <v>260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248">
        <v>6.86</v>
      </c>
    </row>
    <row r="4" spans="2:14" ht="4.5" customHeight="1" x14ac:dyDescent="0.2">
      <c r="B4" s="251"/>
      <c r="C4" s="252"/>
      <c r="D4" s="251"/>
      <c r="E4" s="251"/>
      <c r="F4" s="251"/>
      <c r="G4" s="251"/>
      <c r="H4" s="252"/>
      <c r="I4" s="253"/>
      <c r="J4" s="254"/>
      <c r="K4" s="254"/>
      <c r="L4" s="254"/>
      <c r="M4" s="251"/>
      <c r="N4" s="251"/>
    </row>
    <row r="5" spans="2:14" ht="42.75" customHeight="1" x14ac:dyDescent="0.2">
      <c r="B5" s="255" t="s">
        <v>12</v>
      </c>
      <c r="C5" s="255" t="s">
        <v>13</v>
      </c>
      <c r="D5" s="255" t="s">
        <v>220</v>
      </c>
      <c r="E5" s="255" t="s">
        <v>15</v>
      </c>
      <c r="F5" s="255" t="s">
        <v>5</v>
      </c>
      <c r="G5" s="255" t="s">
        <v>0</v>
      </c>
      <c r="H5" s="255" t="s">
        <v>2</v>
      </c>
      <c r="I5" s="256" t="s">
        <v>16</v>
      </c>
      <c r="J5" s="257" t="s">
        <v>17</v>
      </c>
      <c r="K5" s="257" t="s">
        <v>18</v>
      </c>
      <c r="L5" s="257" t="s">
        <v>374</v>
      </c>
      <c r="M5" s="258" t="s">
        <v>19</v>
      </c>
      <c r="N5" s="258" t="s">
        <v>20</v>
      </c>
    </row>
    <row r="6" spans="2:14" ht="15" customHeight="1" x14ac:dyDescent="0.2">
      <c r="B6" s="259">
        <v>1</v>
      </c>
      <c r="C6" s="260">
        <v>40935</v>
      </c>
      <c r="D6" s="261" t="s">
        <v>221</v>
      </c>
      <c r="E6" s="261" t="s">
        <v>25</v>
      </c>
      <c r="F6" s="262" t="s">
        <v>6</v>
      </c>
      <c r="G6" s="261" t="s">
        <v>33</v>
      </c>
      <c r="H6" s="262" t="s">
        <v>4</v>
      </c>
      <c r="I6" s="263">
        <v>1440</v>
      </c>
      <c r="J6" s="264">
        <v>10000</v>
      </c>
      <c r="K6" s="264">
        <v>34000000</v>
      </c>
      <c r="L6" s="264">
        <f>K6/$N$3</f>
        <v>4956268.2215743437</v>
      </c>
      <c r="M6" s="265">
        <v>0.05</v>
      </c>
      <c r="N6" s="266">
        <v>3.9595999999999999E-2</v>
      </c>
    </row>
    <row r="7" spans="2:14" x14ac:dyDescent="0.2">
      <c r="B7" s="259">
        <f>1+B6</f>
        <v>2</v>
      </c>
      <c r="C7" s="260">
        <v>40938</v>
      </c>
      <c r="D7" s="259" t="s">
        <v>216</v>
      </c>
      <c r="E7" s="259" t="s">
        <v>9</v>
      </c>
      <c r="F7" s="262" t="s">
        <v>6</v>
      </c>
      <c r="G7" s="259" t="s">
        <v>22</v>
      </c>
      <c r="H7" s="267" t="s">
        <v>182</v>
      </c>
      <c r="I7" s="259">
        <v>210</v>
      </c>
      <c r="J7" s="264">
        <v>1000</v>
      </c>
      <c r="K7" s="264">
        <v>1500000</v>
      </c>
      <c r="L7" s="264">
        <f>K7</f>
        <v>1500000</v>
      </c>
      <c r="M7" s="265">
        <v>2.5000000000000001E-2</v>
      </c>
      <c r="N7" s="266">
        <v>2.5000000000000001E-2</v>
      </c>
    </row>
    <row r="8" spans="2:14" x14ac:dyDescent="0.2">
      <c r="B8" s="259">
        <f t="shared" ref="B8:B19" si="0">1+B7</f>
        <v>3</v>
      </c>
      <c r="C8" s="260">
        <v>40955</v>
      </c>
      <c r="D8" s="259" t="s">
        <v>217</v>
      </c>
      <c r="E8" s="259" t="s">
        <v>9</v>
      </c>
      <c r="F8" s="262" t="s">
        <v>6</v>
      </c>
      <c r="G8" s="259" t="s">
        <v>33</v>
      </c>
      <c r="H8" s="267" t="s">
        <v>8</v>
      </c>
      <c r="I8" s="259">
        <v>360</v>
      </c>
      <c r="J8" s="264">
        <v>10000</v>
      </c>
      <c r="K8" s="264">
        <v>6850000</v>
      </c>
      <c r="L8" s="264">
        <f>K8/$N$3</f>
        <v>998542.27405247814</v>
      </c>
      <c r="M8" s="265">
        <v>3.2500000000000001E-2</v>
      </c>
      <c r="N8" s="266">
        <v>3.2500000000000001E-2</v>
      </c>
    </row>
    <row r="9" spans="2:14" x14ac:dyDescent="0.2">
      <c r="B9" s="259">
        <f t="shared" si="0"/>
        <v>4</v>
      </c>
      <c r="C9" s="260">
        <v>40970</v>
      </c>
      <c r="D9" s="259" t="s">
        <v>218</v>
      </c>
      <c r="E9" s="259" t="s">
        <v>9</v>
      </c>
      <c r="F9" s="262" t="s">
        <v>6</v>
      </c>
      <c r="G9" s="259" t="s">
        <v>22</v>
      </c>
      <c r="H9" s="267" t="s">
        <v>8</v>
      </c>
      <c r="I9" s="259">
        <v>360</v>
      </c>
      <c r="J9" s="264">
        <v>1000</v>
      </c>
      <c r="K9" s="264">
        <v>1500000</v>
      </c>
      <c r="L9" s="264">
        <f>K9</f>
        <v>1500000</v>
      </c>
      <c r="M9" s="265">
        <v>2.2499999999999999E-2</v>
      </c>
      <c r="N9" s="266">
        <v>1.49E-2</v>
      </c>
    </row>
    <row r="10" spans="2:14" x14ac:dyDescent="0.2">
      <c r="B10" s="259">
        <f t="shared" si="0"/>
        <v>5</v>
      </c>
      <c r="C10" s="260">
        <v>40973</v>
      </c>
      <c r="D10" s="259" t="s">
        <v>219</v>
      </c>
      <c r="E10" s="259" t="s">
        <v>9</v>
      </c>
      <c r="F10" s="262" t="s">
        <v>6</v>
      </c>
      <c r="G10" s="259" t="s">
        <v>22</v>
      </c>
      <c r="H10" s="267" t="s">
        <v>182</v>
      </c>
      <c r="I10" s="259">
        <v>354</v>
      </c>
      <c r="J10" s="264">
        <v>1000</v>
      </c>
      <c r="K10" s="264">
        <v>1500000</v>
      </c>
      <c r="L10" s="264">
        <f>K10</f>
        <v>1500000</v>
      </c>
      <c r="M10" s="265">
        <v>1.7999999999999999E-2</v>
      </c>
      <c r="N10" s="266">
        <v>1.7999999999999999E-2</v>
      </c>
    </row>
    <row r="11" spans="2:14" x14ac:dyDescent="0.2">
      <c r="B11" s="259">
        <f t="shared" si="0"/>
        <v>6</v>
      </c>
      <c r="C11" s="260">
        <v>41008</v>
      </c>
      <c r="D11" s="259" t="s">
        <v>222</v>
      </c>
      <c r="E11" s="268" t="s">
        <v>25</v>
      </c>
      <c r="F11" s="262" t="s">
        <v>6</v>
      </c>
      <c r="G11" s="259" t="s">
        <v>22</v>
      </c>
      <c r="H11" s="267" t="s">
        <v>4</v>
      </c>
      <c r="I11" s="259">
        <v>1800</v>
      </c>
      <c r="J11" s="264">
        <v>1000</v>
      </c>
      <c r="K11" s="264">
        <v>5000000</v>
      </c>
      <c r="L11" s="264">
        <f>K11</f>
        <v>5000000</v>
      </c>
      <c r="M11" s="265">
        <v>6.7500000000000004E-2</v>
      </c>
      <c r="N11" s="266">
        <v>2.9503999999999999E-2</v>
      </c>
    </row>
    <row r="12" spans="2:14" x14ac:dyDescent="0.2">
      <c r="B12" s="259">
        <f t="shared" si="0"/>
        <v>7</v>
      </c>
      <c r="C12" s="260">
        <v>41015</v>
      </c>
      <c r="D12" s="259" t="s">
        <v>223</v>
      </c>
      <c r="E12" s="268" t="s">
        <v>25</v>
      </c>
      <c r="F12" s="262" t="s">
        <v>6</v>
      </c>
      <c r="G12" s="259" t="s">
        <v>33</v>
      </c>
      <c r="H12" s="267" t="s">
        <v>4</v>
      </c>
      <c r="I12" s="259">
        <v>3600</v>
      </c>
      <c r="J12" s="264">
        <v>1000</v>
      </c>
      <c r="K12" s="264">
        <v>42875000</v>
      </c>
      <c r="L12" s="264">
        <f>K12/$N$3</f>
        <v>6250000</v>
      </c>
      <c r="M12" s="265">
        <v>7.0000000000000007E-2</v>
      </c>
      <c r="N12" s="266">
        <v>4.9237000000000003E-2</v>
      </c>
    </row>
    <row r="13" spans="2:14" x14ac:dyDescent="0.2">
      <c r="B13" s="259">
        <f t="shared" si="0"/>
        <v>8</v>
      </c>
      <c r="C13" s="260">
        <v>41015</v>
      </c>
      <c r="D13" s="261" t="s">
        <v>224</v>
      </c>
      <c r="E13" s="259" t="s">
        <v>9</v>
      </c>
      <c r="F13" s="262" t="s">
        <v>6</v>
      </c>
      <c r="G13" s="259" t="s">
        <v>22</v>
      </c>
      <c r="H13" s="267" t="s">
        <v>8</v>
      </c>
      <c r="I13" s="259">
        <v>330</v>
      </c>
      <c r="J13" s="264">
        <v>10000</v>
      </c>
      <c r="K13" s="264">
        <v>6200000</v>
      </c>
      <c r="L13" s="264">
        <f>K13</f>
        <v>6200000</v>
      </c>
      <c r="M13" s="265">
        <v>2.5000000000000001E-2</v>
      </c>
      <c r="N13" s="266">
        <v>9.7999999999999997E-3</v>
      </c>
    </row>
    <row r="14" spans="2:14" x14ac:dyDescent="0.2">
      <c r="B14" s="259">
        <f t="shared" si="0"/>
        <v>9</v>
      </c>
      <c r="C14" s="260">
        <v>41024</v>
      </c>
      <c r="D14" s="261" t="s">
        <v>225</v>
      </c>
      <c r="E14" s="259" t="s">
        <v>9</v>
      </c>
      <c r="F14" s="262" t="s">
        <v>6</v>
      </c>
      <c r="G14" s="259" t="s">
        <v>22</v>
      </c>
      <c r="H14" s="267" t="s">
        <v>8</v>
      </c>
      <c r="I14" s="259">
        <v>300</v>
      </c>
      <c r="J14" s="264">
        <v>10000</v>
      </c>
      <c r="K14" s="264">
        <v>6200000</v>
      </c>
      <c r="L14" s="264">
        <f>K14</f>
        <v>6200000</v>
      </c>
      <c r="M14" s="265">
        <v>2.5000000000000001E-2</v>
      </c>
      <c r="N14" s="269">
        <v>9.7999999999999997E-3</v>
      </c>
    </row>
    <row r="15" spans="2:14" x14ac:dyDescent="0.2">
      <c r="B15" s="259">
        <f t="shared" si="0"/>
        <v>10</v>
      </c>
      <c r="C15" s="260">
        <v>41043</v>
      </c>
      <c r="D15" s="261" t="s">
        <v>226</v>
      </c>
      <c r="E15" s="259" t="s">
        <v>9</v>
      </c>
      <c r="F15" s="262" t="s">
        <v>6</v>
      </c>
      <c r="G15" s="259" t="s">
        <v>33</v>
      </c>
      <c r="H15" s="267" t="s">
        <v>8</v>
      </c>
      <c r="I15" s="259">
        <v>300</v>
      </c>
      <c r="J15" s="264">
        <v>10000</v>
      </c>
      <c r="K15" s="264">
        <v>43000000</v>
      </c>
      <c r="L15" s="264">
        <f>K15/$N$3</f>
        <v>6268221.5743440231</v>
      </c>
      <c r="M15" s="265">
        <v>2.5000000000000001E-2</v>
      </c>
      <c r="N15" s="266">
        <v>2.1499999999999998E-2</v>
      </c>
    </row>
    <row r="16" spans="2:14" x14ac:dyDescent="0.2">
      <c r="B16" s="259">
        <f t="shared" si="0"/>
        <v>11</v>
      </c>
      <c r="C16" s="260">
        <v>41043</v>
      </c>
      <c r="D16" s="259" t="s">
        <v>227</v>
      </c>
      <c r="E16" s="259" t="s">
        <v>25</v>
      </c>
      <c r="F16" s="262" t="s">
        <v>6</v>
      </c>
      <c r="G16" s="259" t="s">
        <v>33</v>
      </c>
      <c r="H16" s="267" t="s">
        <v>228</v>
      </c>
      <c r="I16" s="259">
        <v>2880</v>
      </c>
      <c r="J16" s="264">
        <v>10000</v>
      </c>
      <c r="K16" s="264">
        <v>1360000000</v>
      </c>
      <c r="L16" s="264">
        <f>K16/$N$3</f>
        <v>198250728.86297375</v>
      </c>
      <c r="M16" s="265">
        <v>4.7500000000000001E-2</v>
      </c>
      <c r="N16" s="266">
        <v>4.7500000000000001E-2</v>
      </c>
    </row>
    <row r="17" spans="2:14" x14ac:dyDescent="0.2">
      <c r="B17" s="259">
        <f t="shared" si="0"/>
        <v>12</v>
      </c>
      <c r="C17" s="260">
        <v>41054</v>
      </c>
      <c r="D17" s="259" t="s">
        <v>229</v>
      </c>
      <c r="E17" s="259" t="s">
        <v>9</v>
      </c>
      <c r="F17" s="262" t="s">
        <v>6</v>
      </c>
      <c r="G17" s="259" t="s">
        <v>22</v>
      </c>
      <c r="H17" s="267" t="s">
        <v>8</v>
      </c>
      <c r="I17" s="259">
        <v>360</v>
      </c>
      <c r="J17" s="264">
        <v>10000</v>
      </c>
      <c r="K17" s="264">
        <v>6200000</v>
      </c>
      <c r="L17" s="264">
        <f>K17</f>
        <v>6200000</v>
      </c>
      <c r="M17" s="265">
        <v>2.5000000000000001E-2</v>
      </c>
      <c r="N17" s="266">
        <v>1.7999999999999999E-2</v>
      </c>
    </row>
    <row r="18" spans="2:14" x14ac:dyDescent="0.2">
      <c r="B18" s="259">
        <f t="shared" si="0"/>
        <v>13</v>
      </c>
      <c r="C18" s="270">
        <v>41054</v>
      </c>
      <c r="D18" s="271" t="s">
        <v>230</v>
      </c>
      <c r="E18" s="271" t="s">
        <v>25</v>
      </c>
      <c r="F18" s="262" t="s">
        <v>6</v>
      </c>
      <c r="G18" s="259" t="s">
        <v>22</v>
      </c>
      <c r="H18" s="272" t="s">
        <v>86</v>
      </c>
      <c r="I18" s="259">
        <v>2880</v>
      </c>
      <c r="J18" s="264">
        <v>1000</v>
      </c>
      <c r="K18" s="264">
        <v>2900000</v>
      </c>
      <c r="L18" s="264">
        <f>K18</f>
        <v>2900000</v>
      </c>
      <c r="M18" s="265">
        <v>0.05</v>
      </c>
      <c r="N18" s="266">
        <v>0.05</v>
      </c>
    </row>
    <row r="19" spans="2:14" x14ac:dyDescent="0.2">
      <c r="B19" s="259">
        <f t="shared" si="0"/>
        <v>14</v>
      </c>
      <c r="C19" s="270">
        <v>41060</v>
      </c>
      <c r="D19" s="271" t="s">
        <v>231</v>
      </c>
      <c r="E19" s="271" t="s">
        <v>25</v>
      </c>
      <c r="F19" s="262" t="s">
        <v>6</v>
      </c>
      <c r="G19" s="259" t="s">
        <v>33</v>
      </c>
      <c r="H19" s="267" t="s">
        <v>4</v>
      </c>
      <c r="I19" s="259">
        <v>2520</v>
      </c>
      <c r="J19" s="264">
        <v>10000</v>
      </c>
      <c r="K19" s="264">
        <v>70000000</v>
      </c>
      <c r="L19" s="264">
        <f>K19/$N$3</f>
        <v>10204081.632653061</v>
      </c>
      <c r="M19" s="265">
        <v>0.06</v>
      </c>
      <c r="N19" s="266">
        <v>4.02E-2</v>
      </c>
    </row>
    <row r="20" spans="2:14" x14ac:dyDescent="0.2">
      <c r="B20" s="754">
        <f>B19+1</f>
        <v>15</v>
      </c>
      <c r="C20" s="744">
        <v>41088</v>
      </c>
      <c r="D20" s="747" t="s">
        <v>232</v>
      </c>
      <c r="E20" s="747" t="s">
        <v>25</v>
      </c>
      <c r="F20" s="262" t="s">
        <v>52</v>
      </c>
      <c r="G20" s="259" t="s">
        <v>33</v>
      </c>
      <c r="H20" s="267" t="s">
        <v>47</v>
      </c>
      <c r="I20" s="259">
        <v>1440</v>
      </c>
      <c r="J20" s="264">
        <v>10000</v>
      </c>
      <c r="K20" s="264">
        <v>34000000</v>
      </c>
      <c r="L20" s="264">
        <f>K20/$N$3</f>
        <v>4956268.2215743437</v>
      </c>
      <c r="M20" s="265">
        <v>0.05</v>
      </c>
      <c r="N20" s="266">
        <v>2.9899999999999999E-2</v>
      </c>
    </row>
    <row r="21" spans="2:14" x14ac:dyDescent="0.2">
      <c r="B21" s="755"/>
      <c r="C21" s="746"/>
      <c r="D21" s="749"/>
      <c r="E21" s="749"/>
      <c r="F21" s="262" t="s">
        <v>53</v>
      </c>
      <c r="G21" s="259" t="s">
        <v>33</v>
      </c>
      <c r="H21" s="267" t="s">
        <v>47</v>
      </c>
      <c r="I21" s="259">
        <v>1800</v>
      </c>
      <c r="J21" s="264">
        <v>10000</v>
      </c>
      <c r="K21" s="264">
        <v>16000000</v>
      </c>
      <c r="L21" s="264">
        <f>K21/$N$3</f>
        <v>2332361.5160349854</v>
      </c>
      <c r="M21" s="265">
        <v>5.5E-2</v>
      </c>
      <c r="N21" s="266">
        <v>3.4694999999999997E-2</v>
      </c>
    </row>
    <row r="22" spans="2:14" x14ac:dyDescent="0.2">
      <c r="B22" s="752">
        <f>B20+1</f>
        <v>16</v>
      </c>
      <c r="C22" s="744">
        <v>41110</v>
      </c>
      <c r="D22" s="747" t="s">
        <v>233</v>
      </c>
      <c r="E22" s="747" t="s">
        <v>184</v>
      </c>
      <c r="F22" s="262" t="s">
        <v>52</v>
      </c>
      <c r="G22" s="259" t="s">
        <v>33</v>
      </c>
      <c r="H22" s="272" t="s">
        <v>8</v>
      </c>
      <c r="I22" s="259">
        <v>329</v>
      </c>
      <c r="J22" s="264">
        <v>1000</v>
      </c>
      <c r="K22" s="264">
        <v>6075000</v>
      </c>
      <c r="L22" s="264">
        <f>K22/$N$3</f>
        <v>885568.51311953354</v>
      </c>
      <c r="M22" s="265">
        <v>2.5000000000000001E-2</v>
      </c>
      <c r="N22" s="266">
        <v>1.84E-2</v>
      </c>
    </row>
    <row r="23" spans="2:14" x14ac:dyDescent="0.2">
      <c r="B23" s="753"/>
      <c r="C23" s="746"/>
      <c r="D23" s="749"/>
      <c r="E23" s="749"/>
      <c r="F23" s="262" t="s">
        <v>53</v>
      </c>
      <c r="G23" s="259" t="s">
        <v>33</v>
      </c>
      <c r="H23" s="272" t="s">
        <v>8</v>
      </c>
      <c r="I23" s="259">
        <v>357</v>
      </c>
      <c r="J23" s="264">
        <v>1000</v>
      </c>
      <c r="K23" s="264">
        <v>6075000</v>
      </c>
      <c r="L23" s="264">
        <f>K23/$N$3</f>
        <v>885568.51311953354</v>
      </c>
      <c r="M23" s="265">
        <v>2.5999999999999999E-2</v>
      </c>
      <c r="N23" s="266">
        <v>1.7500000000000002E-2</v>
      </c>
    </row>
    <row r="24" spans="2:14" x14ac:dyDescent="0.2">
      <c r="B24" s="259">
        <v>17</v>
      </c>
      <c r="C24" s="270">
        <v>41143</v>
      </c>
      <c r="D24" s="271" t="s">
        <v>234</v>
      </c>
      <c r="E24" s="271" t="s">
        <v>25</v>
      </c>
      <c r="F24" s="262" t="s">
        <v>6</v>
      </c>
      <c r="G24" s="259" t="s">
        <v>22</v>
      </c>
      <c r="H24" s="267" t="s">
        <v>3</v>
      </c>
      <c r="I24" s="259">
        <v>2880</v>
      </c>
      <c r="J24" s="264">
        <v>1000</v>
      </c>
      <c r="K24" s="264">
        <v>4000000</v>
      </c>
      <c r="L24" s="264">
        <f>K24</f>
        <v>4000000</v>
      </c>
      <c r="M24" s="265">
        <v>5.1999999999999998E-2</v>
      </c>
      <c r="N24" s="266">
        <v>3.8769999999999999E-2</v>
      </c>
    </row>
    <row r="25" spans="2:14" x14ac:dyDescent="0.2">
      <c r="B25" s="259">
        <f>B24+1</f>
        <v>18</v>
      </c>
      <c r="C25" s="270">
        <v>41144</v>
      </c>
      <c r="D25" s="271" t="s">
        <v>235</v>
      </c>
      <c r="E25" s="271" t="s">
        <v>9</v>
      </c>
      <c r="F25" s="262" t="s">
        <v>6</v>
      </c>
      <c r="G25" s="259" t="s">
        <v>22</v>
      </c>
      <c r="H25" s="267" t="s">
        <v>236</v>
      </c>
      <c r="I25" s="259">
        <v>330</v>
      </c>
      <c r="J25" s="264">
        <v>10000</v>
      </c>
      <c r="K25" s="264">
        <v>4500000</v>
      </c>
      <c r="L25" s="264">
        <f>K25</f>
        <v>4500000</v>
      </c>
      <c r="M25" s="265">
        <v>2.5000000000000001E-2</v>
      </c>
      <c r="N25" s="266">
        <v>2.5000000000000001E-2</v>
      </c>
    </row>
    <row r="26" spans="2:14" s="276" customFormat="1" x14ac:dyDescent="0.25">
      <c r="B26" s="267">
        <f>B25+1</f>
        <v>19</v>
      </c>
      <c r="C26" s="273">
        <v>41145</v>
      </c>
      <c r="D26" s="271" t="s">
        <v>237</v>
      </c>
      <c r="E26" s="271" t="s">
        <v>9</v>
      </c>
      <c r="F26" s="267" t="s">
        <v>6</v>
      </c>
      <c r="G26" s="259" t="s">
        <v>22</v>
      </c>
      <c r="H26" s="267" t="s">
        <v>238</v>
      </c>
      <c r="I26" s="259">
        <v>210</v>
      </c>
      <c r="J26" s="274">
        <v>1000</v>
      </c>
      <c r="K26" s="274">
        <v>2000000</v>
      </c>
      <c r="L26" s="274">
        <f>K26</f>
        <v>2000000</v>
      </c>
      <c r="M26" s="275">
        <v>2.5000000000000001E-2</v>
      </c>
      <c r="N26" s="269">
        <v>2.5000000000000001E-2</v>
      </c>
    </row>
    <row r="27" spans="2:14" x14ac:dyDescent="0.2">
      <c r="B27" s="267">
        <f>B26+1</f>
        <v>20</v>
      </c>
      <c r="C27" s="270">
        <v>41145</v>
      </c>
      <c r="D27" s="271" t="s">
        <v>239</v>
      </c>
      <c r="E27" s="271" t="s">
        <v>25</v>
      </c>
      <c r="F27" s="262" t="s">
        <v>6</v>
      </c>
      <c r="G27" s="259" t="s">
        <v>33</v>
      </c>
      <c r="H27" s="267" t="s">
        <v>47</v>
      </c>
      <c r="I27" s="259">
        <v>2160</v>
      </c>
      <c r="J27" s="264">
        <v>10000</v>
      </c>
      <c r="K27" s="264">
        <v>170000000</v>
      </c>
      <c r="L27" s="264">
        <f t="shared" ref="L27:L46" si="1">K27/$N$3</f>
        <v>24781341.107871719</v>
      </c>
      <c r="M27" s="265">
        <v>0.05</v>
      </c>
      <c r="N27" s="266">
        <v>2.98E-2</v>
      </c>
    </row>
    <row r="28" spans="2:14" x14ac:dyDescent="0.2">
      <c r="B28" s="739">
        <v>21</v>
      </c>
      <c r="C28" s="744">
        <v>41156</v>
      </c>
      <c r="D28" s="747" t="s">
        <v>242</v>
      </c>
      <c r="E28" s="747" t="s">
        <v>25</v>
      </c>
      <c r="F28" s="262" t="s">
        <v>52</v>
      </c>
      <c r="G28" s="259" t="s">
        <v>33</v>
      </c>
      <c r="H28" s="267" t="s">
        <v>8</v>
      </c>
      <c r="I28" s="259">
        <v>360</v>
      </c>
      <c r="J28" s="264">
        <v>1000</v>
      </c>
      <c r="K28" s="264">
        <v>14000000</v>
      </c>
      <c r="L28" s="264">
        <f t="shared" si="1"/>
        <v>2040816.3265306121</v>
      </c>
      <c r="M28" s="265">
        <v>0.04</v>
      </c>
      <c r="N28" s="266">
        <v>0.04</v>
      </c>
    </row>
    <row r="29" spans="2:14" x14ac:dyDescent="0.2">
      <c r="B29" s="740"/>
      <c r="C29" s="745"/>
      <c r="D29" s="748"/>
      <c r="E29" s="748"/>
      <c r="F29" s="262" t="s">
        <v>53</v>
      </c>
      <c r="G29" s="259" t="s">
        <v>33</v>
      </c>
      <c r="H29" s="267" t="s">
        <v>3</v>
      </c>
      <c r="I29" s="259">
        <v>720</v>
      </c>
      <c r="J29" s="264">
        <v>1000</v>
      </c>
      <c r="K29" s="264">
        <v>14000000</v>
      </c>
      <c r="L29" s="264">
        <f t="shared" si="1"/>
        <v>2040816.3265306121</v>
      </c>
      <c r="M29" s="265">
        <v>4.7500000000000001E-2</v>
      </c>
      <c r="N29" s="266">
        <v>4.7500000000000001E-2</v>
      </c>
    </row>
    <row r="30" spans="2:14" x14ac:dyDescent="0.2">
      <c r="B30" s="740"/>
      <c r="C30" s="745"/>
      <c r="D30" s="748"/>
      <c r="E30" s="748"/>
      <c r="F30" s="262" t="s">
        <v>54</v>
      </c>
      <c r="G30" s="259" t="s">
        <v>33</v>
      </c>
      <c r="H30" s="267" t="s">
        <v>3</v>
      </c>
      <c r="I30" s="259">
        <v>1080</v>
      </c>
      <c r="J30" s="264">
        <v>1000</v>
      </c>
      <c r="K30" s="264">
        <v>14000000</v>
      </c>
      <c r="L30" s="264">
        <f t="shared" si="1"/>
        <v>2040816.3265306121</v>
      </c>
      <c r="M30" s="265">
        <v>5.5E-2</v>
      </c>
      <c r="N30" s="266">
        <v>5.5E-2</v>
      </c>
    </row>
    <row r="31" spans="2:14" x14ac:dyDescent="0.2">
      <c r="B31" s="740"/>
      <c r="C31" s="745"/>
      <c r="D31" s="748"/>
      <c r="E31" s="748"/>
      <c r="F31" s="262" t="s">
        <v>60</v>
      </c>
      <c r="G31" s="259" t="s">
        <v>33</v>
      </c>
      <c r="H31" s="267" t="s">
        <v>3</v>
      </c>
      <c r="I31" s="259">
        <v>1440</v>
      </c>
      <c r="J31" s="264">
        <v>1000</v>
      </c>
      <c r="K31" s="264">
        <v>14000000</v>
      </c>
      <c r="L31" s="264">
        <f t="shared" si="1"/>
        <v>2040816.3265306121</v>
      </c>
      <c r="M31" s="265">
        <v>6.25E-2</v>
      </c>
      <c r="N31" s="266">
        <v>6.25E-2</v>
      </c>
    </row>
    <row r="32" spans="2:14" x14ac:dyDescent="0.2">
      <c r="B32" s="741"/>
      <c r="C32" s="746"/>
      <c r="D32" s="749"/>
      <c r="E32" s="749"/>
      <c r="F32" s="262" t="s">
        <v>87</v>
      </c>
      <c r="G32" s="259" t="s">
        <v>33</v>
      </c>
      <c r="H32" s="267" t="s">
        <v>3</v>
      </c>
      <c r="I32" s="259">
        <v>1800</v>
      </c>
      <c r="J32" s="264">
        <v>1000</v>
      </c>
      <c r="K32" s="264">
        <v>14000000</v>
      </c>
      <c r="L32" s="264">
        <f t="shared" si="1"/>
        <v>2040816.3265306121</v>
      </c>
      <c r="M32" s="265">
        <v>7.0000000000000007E-2</v>
      </c>
      <c r="N32" s="266">
        <v>7.0000000000000007E-2</v>
      </c>
    </row>
    <row r="33" spans="2:14" x14ac:dyDescent="0.2">
      <c r="B33" s="739">
        <v>22</v>
      </c>
      <c r="C33" s="744">
        <v>41166</v>
      </c>
      <c r="D33" s="747" t="s">
        <v>254</v>
      </c>
      <c r="E33" s="747" t="s">
        <v>35</v>
      </c>
      <c r="F33" s="262" t="s">
        <v>52</v>
      </c>
      <c r="G33" s="259" t="s">
        <v>33</v>
      </c>
      <c r="H33" s="267" t="s">
        <v>8</v>
      </c>
      <c r="I33" s="259">
        <v>356</v>
      </c>
      <c r="J33" s="264">
        <v>5000</v>
      </c>
      <c r="K33" s="264">
        <v>30000000</v>
      </c>
      <c r="L33" s="264">
        <f t="shared" si="1"/>
        <v>4373177.842565597</v>
      </c>
      <c r="M33" s="265">
        <v>3.2000000000000001E-2</v>
      </c>
      <c r="N33" s="269">
        <v>1.5299999999999999E-2</v>
      </c>
    </row>
    <row r="34" spans="2:14" x14ac:dyDescent="0.2">
      <c r="B34" s="740"/>
      <c r="C34" s="745"/>
      <c r="D34" s="748"/>
      <c r="E34" s="748"/>
      <c r="F34" s="262" t="s">
        <v>53</v>
      </c>
      <c r="G34" s="259" t="s">
        <v>33</v>
      </c>
      <c r="H34" s="267" t="s">
        <v>50</v>
      </c>
      <c r="I34" s="259">
        <v>751</v>
      </c>
      <c r="J34" s="264">
        <v>5000</v>
      </c>
      <c r="K34" s="264">
        <v>30000000</v>
      </c>
      <c r="L34" s="264">
        <f t="shared" si="1"/>
        <v>4373177.842565597</v>
      </c>
      <c r="M34" s="265">
        <v>4.4999999999999998E-2</v>
      </c>
      <c r="N34" s="269">
        <v>3.2300000000000002E-2</v>
      </c>
    </row>
    <row r="35" spans="2:14" x14ac:dyDescent="0.2">
      <c r="B35" s="740"/>
      <c r="C35" s="745"/>
      <c r="D35" s="748"/>
      <c r="E35" s="748"/>
      <c r="F35" s="262" t="s">
        <v>54</v>
      </c>
      <c r="G35" s="259" t="s">
        <v>33</v>
      </c>
      <c r="H35" s="267" t="s">
        <v>50</v>
      </c>
      <c r="I35" s="259">
        <v>1116</v>
      </c>
      <c r="J35" s="264">
        <v>5000</v>
      </c>
      <c r="K35" s="264">
        <v>30000000</v>
      </c>
      <c r="L35" s="264">
        <f t="shared" si="1"/>
        <v>4373177.842565597</v>
      </c>
      <c r="M35" s="265">
        <v>5.0999999999999997E-2</v>
      </c>
      <c r="N35" s="269">
        <v>4.1099999999999998E-2</v>
      </c>
    </row>
    <row r="36" spans="2:14" x14ac:dyDescent="0.2">
      <c r="B36" s="740"/>
      <c r="C36" s="745"/>
      <c r="D36" s="748"/>
      <c r="E36" s="748"/>
      <c r="F36" s="262" t="s">
        <v>60</v>
      </c>
      <c r="G36" s="259" t="s">
        <v>33</v>
      </c>
      <c r="H36" s="267" t="s">
        <v>50</v>
      </c>
      <c r="I36" s="259">
        <v>1482</v>
      </c>
      <c r="J36" s="264">
        <v>5000</v>
      </c>
      <c r="K36" s="264">
        <v>30000000</v>
      </c>
      <c r="L36" s="264">
        <f t="shared" si="1"/>
        <v>4373177.842565597</v>
      </c>
      <c r="M36" s="265">
        <v>5.5500000000000001E-2</v>
      </c>
      <c r="N36" s="269">
        <v>4.2200000000000001E-2</v>
      </c>
    </row>
    <row r="37" spans="2:14" x14ac:dyDescent="0.2">
      <c r="B37" s="741"/>
      <c r="C37" s="746"/>
      <c r="D37" s="749"/>
      <c r="E37" s="749"/>
      <c r="F37" s="262" t="s">
        <v>87</v>
      </c>
      <c r="G37" s="259" t="s">
        <v>33</v>
      </c>
      <c r="H37" s="267" t="s">
        <v>50</v>
      </c>
      <c r="I37" s="259">
        <v>1847</v>
      </c>
      <c r="J37" s="264">
        <v>5000</v>
      </c>
      <c r="K37" s="264">
        <v>30000000</v>
      </c>
      <c r="L37" s="264">
        <f t="shared" si="1"/>
        <v>4373177.842565597</v>
      </c>
      <c r="M37" s="265">
        <v>5.9499999999999997E-2</v>
      </c>
      <c r="N37" s="269">
        <v>4.6300000000000001E-2</v>
      </c>
    </row>
    <row r="38" spans="2:14" x14ac:dyDescent="0.2">
      <c r="B38" s="267">
        <v>23</v>
      </c>
      <c r="C38" s="277">
        <v>41173</v>
      </c>
      <c r="D38" s="259" t="s">
        <v>243</v>
      </c>
      <c r="E38" s="278" t="s">
        <v>184</v>
      </c>
      <c r="F38" s="262" t="s">
        <v>180</v>
      </c>
      <c r="G38" s="259" t="s">
        <v>33</v>
      </c>
      <c r="H38" s="267" t="s">
        <v>8</v>
      </c>
      <c r="I38" s="259">
        <v>360</v>
      </c>
      <c r="J38" s="264">
        <v>1000</v>
      </c>
      <c r="K38" s="264">
        <v>5830000</v>
      </c>
      <c r="L38" s="264">
        <f t="shared" si="1"/>
        <v>849854.22740524774</v>
      </c>
      <c r="M38" s="265">
        <v>0.03</v>
      </c>
      <c r="N38" s="279" t="s">
        <v>265</v>
      </c>
    </row>
    <row r="39" spans="2:14" x14ac:dyDescent="0.2">
      <c r="B39" s="743">
        <v>24</v>
      </c>
      <c r="C39" s="756">
        <v>41176</v>
      </c>
      <c r="D39" s="757" t="s">
        <v>244</v>
      </c>
      <c r="E39" s="747" t="s">
        <v>184</v>
      </c>
      <c r="F39" s="262" t="s">
        <v>238</v>
      </c>
      <c r="G39" s="259" t="s">
        <v>33</v>
      </c>
      <c r="H39" s="267" t="s">
        <v>8</v>
      </c>
      <c r="I39" s="259">
        <v>360</v>
      </c>
      <c r="J39" s="264">
        <v>1000</v>
      </c>
      <c r="K39" s="264">
        <v>10000000</v>
      </c>
      <c r="L39" s="264">
        <f t="shared" si="1"/>
        <v>1457725.9475218658</v>
      </c>
      <c r="M39" s="265">
        <v>2.5000000000000001E-2</v>
      </c>
      <c r="N39" s="279">
        <v>2.3699999999999999E-2</v>
      </c>
    </row>
    <row r="40" spans="2:14" x14ac:dyDescent="0.2">
      <c r="B40" s="743"/>
      <c r="C40" s="756"/>
      <c r="D40" s="758"/>
      <c r="E40" s="749"/>
      <c r="F40" s="262" t="s">
        <v>245</v>
      </c>
      <c r="G40" s="259" t="s">
        <v>33</v>
      </c>
      <c r="H40" s="267" t="s">
        <v>8</v>
      </c>
      <c r="I40" s="259">
        <v>350</v>
      </c>
      <c r="J40" s="264">
        <v>1000</v>
      </c>
      <c r="K40" s="264">
        <v>20000000</v>
      </c>
      <c r="L40" s="264">
        <f t="shared" si="1"/>
        <v>2915451.8950437317</v>
      </c>
      <c r="M40" s="265">
        <v>2.1999999999999999E-2</v>
      </c>
      <c r="N40" s="279" t="s">
        <v>265</v>
      </c>
    </row>
    <row r="41" spans="2:14" x14ac:dyDescent="0.2">
      <c r="B41" s="739">
        <v>25</v>
      </c>
      <c r="C41" s="744">
        <v>41178</v>
      </c>
      <c r="D41" s="747" t="s">
        <v>246</v>
      </c>
      <c r="E41" s="747" t="s">
        <v>198</v>
      </c>
      <c r="F41" s="262" t="s">
        <v>238</v>
      </c>
      <c r="G41" s="259" t="s">
        <v>33</v>
      </c>
      <c r="H41" s="267" t="s">
        <v>206</v>
      </c>
      <c r="I41" s="259">
        <v>1440</v>
      </c>
      <c r="J41" s="264">
        <v>10000</v>
      </c>
      <c r="K41" s="264">
        <v>85000000</v>
      </c>
      <c r="L41" s="264">
        <f t="shared" si="1"/>
        <v>12390670.553935859</v>
      </c>
      <c r="M41" s="265">
        <v>3.4000000000000002E-2</v>
      </c>
      <c r="N41" s="279">
        <v>2.3980000000000001E-2</v>
      </c>
    </row>
    <row r="42" spans="2:14" x14ac:dyDescent="0.2">
      <c r="B42" s="740"/>
      <c r="C42" s="745"/>
      <c r="D42" s="748"/>
      <c r="E42" s="748"/>
      <c r="F42" s="262" t="s">
        <v>245</v>
      </c>
      <c r="G42" s="259" t="s">
        <v>33</v>
      </c>
      <c r="H42" s="267" t="s">
        <v>206</v>
      </c>
      <c r="I42" s="259">
        <v>2160</v>
      </c>
      <c r="J42" s="264">
        <v>10000</v>
      </c>
      <c r="K42" s="264">
        <v>85000000</v>
      </c>
      <c r="L42" s="264">
        <f t="shared" si="1"/>
        <v>12390670.553935859</v>
      </c>
      <c r="M42" s="265">
        <v>0.04</v>
      </c>
      <c r="N42" s="279">
        <v>3.7114000000000001E-2</v>
      </c>
    </row>
    <row r="43" spans="2:14" x14ac:dyDescent="0.2">
      <c r="B43" s="741"/>
      <c r="C43" s="746"/>
      <c r="D43" s="749"/>
      <c r="E43" s="749"/>
      <c r="F43" s="262" t="s">
        <v>247</v>
      </c>
      <c r="G43" s="259" t="s">
        <v>33</v>
      </c>
      <c r="H43" s="267" t="s">
        <v>206</v>
      </c>
      <c r="I43" s="259">
        <v>3420</v>
      </c>
      <c r="J43" s="264">
        <v>10000</v>
      </c>
      <c r="K43" s="264">
        <v>85000000</v>
      </c>
      <c r="L43" s="264">
        <f t="shared" si="1"/>
        <v>12390670.553935859</v>
      </c>
      <c r="M43" s="265">
        <v>4.4999999999999998E-2</v>
      </c>
      <c r="N43" s="279">
        <v>4.4274000000000001E-2</v>
      </c>
    </row>
    <row r="44" spans="2:14" x14ac:dyDescent="0.2">
      <c r="B44" s="739">
        <v>26</v>
      </c>
      <c r="C44" s="744">
        <v>41180</v>
      </c>
      <c r="D44" s="747" t="s">
        <v>255</v>
      </c>
      <c r="E44" s="747" t="s">
        <v>25</v>
      </c>
      <c r="F44" s="262" t="s">
        <v>238</v>
      </c>
      <c r="G44" s="259" t="s">
        <v>33</v>
      </c>
      <c r="H44" s="267" t="s">
        <v>47</v>
      </c>
      <c r="I44" s="259">
        <v>1800</v>
      </c>
      <c r="J44" s="264">
        <v>10000</v>
      </c>
      <c r="K44" s="264">
        <v>10000000</v>
      </c>
      <c r="L44" s="264">
        <f t="shared" si="1"/>
        <v>1457725.9475218658</v>
      </c>
      <c r="M44" s="265">
        <v>4.4999999999999998E-2</v>
      </c>
      <c r="N44" s="279">
        <v>2.7900000000000001E-2</v>
      </c>
    </row>
    <row r="45" spans="2:14" x14ac:dyDescent="0.2">
      <c r="B45" s="740"/>
      <c r="C45" s="745"/>
      <c r="D45" s="748"/>
      <c r="E45" s="748"/>
      <c r="F45" s="262" t="s">
        <v>245</v>
      </c>
      <c r="G45" s="259" t="s">
        <v>33</v>
      </c>
      <c r="H45" s="267" t="s">
        <v>47</v>
      </c>
      <c r="I45" s="259">
        <v>2160</v>
      </c>
      <c r="J45" s="264">
        <v>10000</v>
      </c>
      <c r="K45" s="264">
        <v>10000000</v>
      </c>
      <c r="L45" s="264">
        <f t="shared" si="1"/>
        <v>1457725.9475218658</v>
      </c>
      <c r="M45" s="265">
        <v>4.8000000000000001E-2</v>
      </c>
      <c r="N45" s="279">
        <v>3.6400000000000002E-2</v>
      </c>
    </row>
    <row r="46" spans="2:14" x14ac:dyDescent="0.2">
      <c r="B46" s="741"/>
      <c r="C46" s="746"/>
      <c r="D46" s="749"/>
      <c r="E46" s="749"/>
      <c r="F46" s="262" t="s">
        <v>247</v>
      </c>
      <c r="G46" s="259" t="s">
        <v>33</v>
      </c>
      <c r="H46" s="267" t="s">
        <v>47</v>
      </c>
      <c r="I46" s="259">
        <v>2520</v>
      </c>
      <c r="J46" s="264">
        <v>10000</v>
      </c>
      <c r="K46" s="264">
        <v>25500000</v>
      </c>
      <c r="L46" s="264">
        <f t="shared" si="1"/>
        <v>3717201.1661807578</v>
      </c>
      <c r="M46" s="265">
        <v>5.2999999999999999E-2</v>
      </c>
      <c r="N46" s="279">
        <v>3.7199999999999997E-2</v>
      </c>
    </row>
    <row r="47" spans="2:14" x14ac:dyDescent="0.2">
      <c r="B47" s="267">
        <v>27</v>
      </c>
      <c r="C47" s="277">
        <v>41187</v>
      </c>
      <c r="D47" s="259" t="s">
        <v>256</v>
      </c>
      <c r="E47" s="271" t="s">
        <v>184</v>
      </c>
      <c r="F47" s="267" t="s">
        <v>6</v>
      </c>
      <c r="G47" s="259" t="s">
        <v>22</v>
      </c>
      <c r="H47" s="267" t="s">
        <v>182</v>
      </c>
      <c r="I47" s="259">
        <v>357</v>
      </c>
      <c r="J47" s="274">
        <v>1000</v>
      </c>
      <c r="K47" s="274">
        <v>600000</v>
      </c>
      <c r="L47" s="274">
        <f>K47</f>
        <v>600000</v>
      </c>
      <c r="M47" s="275">
        <v>1.7999999999999999E-2</v>
      </c>
      <c r="N47" s="279">
        <v>1.4800000000000001E-2</v>
      </c>
    </row>
    <row r="48" spans="2:14" x14ac:dyDescent="0.2">
      <c r="B48" s="267">
        <v>28</v>
      </c>
      <c r="C48" s="277">
        <v>41194</v>
      </c>
      <c r="D48" s="259" t="s">
        <v>257</v>
      </c>
      <c r="E48" s="259" t="s">
        <v>184</v>
      </c>
      <c r="F48" s="267" t="s">
        <v>6</v>
      </c>
      <c r="G48" s="259" t="s">
        <v>22</v>
      </c>
      <c r="H48" s="267" t="s">
        <v>182</v>
      </c>
      <c r="I48" s="259">
        <v>357</v>
      </c>
      <c r="J48" s="274">
        <v>1000</v>
      </c>
      <c r="K48" s="274">
        <v>600000</v>
      </c>
      <c r="L48" s="274">
        <f>K48</f>
        <v>600000</v>
      </c>
      <c r="M48" s="275">
        <v>1.7999999999999999E-2</v>
      </c>
      <c r="N48" s="279">
        <v>1.7999999999999999E-2</v>
      </c>
    </row>
    <row r="49" spans="2:14" x14ac:dyDescent="0.2">
      <c r="B49" s="739">
        <v>29</v>
      </c>
      <c r="C49" s="744">
        <v>41207</v>
      </c>
      <c r="D49" s="747" t="s">
        <v>258</v>
      </c>
      <c r="E49" s="747" t="s">
        <v>35</v>
      </c>
      <c r="F49" s="262" t="s">
        <v>52</v>
      </c>
      <c r="G49" s="259" t="s">
        <v>33</v>
      </c>
      <c r="H49" s="267" t="s">
        <v>8</v>
      </c>
      <c r="I49" s="259">
        <v>345</v>
      </c>
      <c r="J49" s="264">
        <v>5000</v>
      </c>
      <c r="K49" s="264">
        <v>5500000</v>
      </c>
      <c r="L49" s="264">
        <f t="shared" ref="L49:L64" si="2">K49/$N$3</f>
        <v>801749.27113702626</v>
      </c>
      <c r="M49" s="265">
        <v>3.2000000000000001E-2</v>
      </c>
      <c r="N49" s="269">
        <v>2.9000000000000001E-2</v>
      </c>
    </row>
    <row r="50" spans="2:14" x14ac:dyDescent="0.2">
      <c r="B50" s="740"/>
      <c r="C50" s="745"/>
      <c r="D50" s="748"/>
      <c r="E50" s="748"/>
      <c r="F50" s="262" t="s">
        <v>53</v>
      </c>
      <c r="G50" s="259" t="s">
        <v>33</v>
      </c>
      <c r="H50" s="267" t="s">
        <v>86</v>
      </c>
      <c r="I50" s="259">
        <v>741</v>
      </c>
      <c r="J50" s="264">
        <v>5000</v>
      </c>
      <c r="K50" s="264">
        <v>5500000</v>
      </c>
      <c r="L50" s="264">
        <f t="shared" si="2"/>
        <v>801749.27113702626</v>
      </c>
      <c r="M50" s="265">
        <v>4.7E-2</v>
      </c>
      <c r="N50" s="269">
        <v>4.53E-2</v>
      </c>
    </row>
    <row r="51" spans="2:14" x14ac:dyDescent="0.2">
      <c r="B51" s="740"/>
      <c r="C51" s="745"/>
      <c r="D51" s="748"/>
      <c r="E51" s="748"/>
      <c r="F51" s="262" t="s">
        <v>54</v>
      </c>
      <c r="G51" s="259" t="s">
        <v>33</v>
      </c>
      <c r="H51" s="267" t="s">
        <v>86</v>
      </c>
      <c r="I51" s="259">
        <v>1106</v>
      </c>
      <c r="J51" s="264">
        <v>5000</v>
      </c>
      <c r="K51" s="264">
        <v>5500000</v>
      </c>
      <c r="L51" s="264">
        <f t="shared" si="2"/>
        <v>801749.27113702626</v>
      </c>
      <c r="M51" s="265">
        <v>5.2999999999999999E-2</v>
      </c>
      <c r="N51" s="269">
        <v>0.05</v>
      </c>
    </row>
    <row r="52" spans="2:14" x14ac:dyDescent="0.2">
      <c r="B52" s="740"/>
      <c r="C52" s="745"/>
      <c r="D52" s="748"/>
      <c r="E52" s="748"/>
      <c r="F52" s="262" t="s">
        <v>60</v>
      </c>
      <c r="G52" s="259" t="s">
        <v>33</v>
      </c>
      <c r="H52" s="267" t="s">
        <v>86</v>
      </c>
      <c r="I52" s="259">
        <v>1441</v>
      </c>
      <c r="J52" s="264">
        <v>5000</v>
      </c>
      <c r="K52" s="264">
        <v>5500000</v>
      </c>
      <c r="L52" s="264">
        <f t="shared" si="2"/>
        <v>801749.27113702626</v>
      </c>
      <c r="M52" s="265">
        <v>5.7500000000000002E-2</v>
      </c>
      <c r="N52" s="269">
        <v>5.5E-2</v>
      </c>
    </row>
    <row r="53" spans="2:14" x14ac:dyDescent="0.2">
      <c r="B53" s="741"/>
      <c r="C53" s="746"/>
      <c r="D53" s="749"/>
      <c r="E53" s="749"/>
      <c r="F53" s="262" t="s">
        <v>87</v>
      </c>
      <c r="G53" s="259" t="s">
        <v>33</v>
      </c>
      <c r="H53" s="267" t="s">
        <v>86</v>
      </c>
      <c r="I53" s="259">
        <v>1837</v>
      </c>
      <c r="J53" s="264">
        <v>5000</v>
      </c>
      <c r="K53" s="264">
        <v>5500000</v>
      </c>
      <c r="L53" s="264">
        <f t="shared" si="2"/>
        <v>801749.27113702626</v>
      </c>
      <c r="M53" s="265">
        <v>6.1499999999999999E-2</v>
      </c>
      <c r="N53" s="269">
        <v>6.1499999999999999E-2</v>
      </c>
    </row>
    <row r="54" spans="2:14" x14ac:dyDescent="0.2">
      <c r="B54" s="739">
        <v>30</v>
      </c>
      <c r="C54" s="744">
        <v>41212</v>
      </c>
      <c r="D54" s="747" t="s">
        <v>259</v>
      </c>
      <c r="E54" s="747" t="s">
        <v>25</v>
      </c>
      <c r="F54" s="262" t="s">
        <v>52</v>
      </c>
      <c r="G54" s="259" t="s">
        <v>33</v>
      </c>
      <c r="H54" s="267" t="s">
        <v>3</v>
      </c>
      <c r="I54" s="259">
        <v>2160</v>
      </c>
      <c r="J54" s="264">
        <v>10000</v>
      </c>
      <c r="K54" s="264">
        <v>115000000</v>
      </c>
      <c r="L54" s="264">
        <f t="shared" si="2"/>
        <v>16763848.396501457</v>
      </c>
      <c r="M54" s="265">
        <v>5.2499999999999998E-2</v>
      </c>
      <c r="N54" s="269">
        <v>5.1799999999999999E-2</v>
      </c>
    </row>
    <row r="55" spans="2:14" x14ac:dyDescent="0.2">
      <c r="B55" s="740"/>
      <c r="C55" s="745"/>
      <c r="D55" s="748"/>
      <c r="E55" s="748"/>
      <c r="F55" s="262" t="s">
        <v>53</v>
      </c>
      <c r="G55" s="259" t="s">
        <v>33</v>
      </c>
      <c r="H55" s="267" t="s">
        <v>3</v>
      </c>
      <c r="I55" s="259">
        <v>2520</v>
      </c>
      <c r="J55" s="264">
        <v>10000</v>
      </c>
      <c r="K55" s="264">
        <v>115000000</v>
      </c>
      <c r="L55" s="264">
        <f t="shared" si="2"/>
        <v>16763848.396501457</v>
      </c>
      <c r="M55" s="265">
        <v>5.7500000000000002E-2</v>
      </c>
      <c r="N55" s="269">
        <v>5.74E-2</v>
      </c>
    </row>
    <row r="56" spans="2:14" x14ac:dyDescent="0.2">
      <c r="B56" s="741"/>
      <c r="C56" s="746"/>
      <c r="D56" s="749"/>
      <c r="E56" s="749"/>
      <c r="F56" s="262" t="s">
        <v>54</v>
      </c>
      <c r="G56" s="259" t="s">
        <v>33</v>
      </c>
      <c r="H56" s="267" t="s">
        <v>3</v>
      </c>
      <c r="I56" s="259">
        <v>2880</v>
      </c>
      <c r="J56" s="264">
        <v>10000</v>
      </c>
      <c r="K56" s="264">
        <v>120000000</v>
      </c>
      <c r="L56" s="264">
        <f t="shared" si="2"/>
        <v>17492711.370262388</v>
      </c>
      <c r="M56" s="265">
        <v>6.25E-2</v>
      </c>
      <c r="N56" s="269">
        <v>6.25E-2</v>
      </c>
    </row>
    <row r="57" spans="2:14" x14ac:dyDescent="0.2">
      <c r="B57" s="759">
        <v>31</v>
      </c>
      <c r="C57" s="756">
        <v>41239</v>
      </c>
      <c r="D57" s="747" t="s">
        <v>261</v>
      </c>
      <c r="E57" s="747" t="s">
        <v>25</v>
      </c>
      <c r="F57" s="267" t="s">
        <v>52</v>
      </c>
      <c r="G57" s="259" t="s">
        <v>33</v>
      </c>
      <c r="H57" s="267" t="s">
        <v>4</v>
      </c>
      <c r="I57" s="259">
        <v>1127</v>
      </c>
      <c r="J57" s="280">
        <v>10000</v>
      </c>
      <c r="K57" s="280">
        <v>27500000</v>
      </c>
      <c r="L57" s="264">
        <f t="shared" si="2"/>
        <v>4008746.3556851312</v>
      </c>
      <c r="M57" s="275">
        <v>3.6999999999999998E-2</v>
      </c>
      <c r="N57" s="279">
        <v>2.58E-2</v>
      </c>
    </row>
    <row r="58" spans="2:14" x14ac:dyDescent="0.2">
      <c r="B58" s="760"/>
      <c r="C58" s="756"/>
      <c r="D58" s="748"/>
      <c r="E58" s="748"/>
      <c r="F58" s="267" t="s">
        <v>53</v>
      </c>
      <c r="G58" s="259" t="s">
        <v>33</v>
      </c>
      <c r="H58" s="267" t="s">
        <v>4</v>
      </c>
      <c r="I58" s="259">
        <v>1487</v>
      </c>
      <c r="J58" s="280">
        <v>10000</v>
      </c>
      <c r="K58" s="280">
        <v>27500000</v>
      </c>
      <c r="L58" s="264">
        <f t="shared" si="2"/>
        <v>4008746.3556851312</v>
      </c>
      <c r="M58" s="275">
        <v>4.2000000000000003E-2</v>
      </c>
      <c r="N58" s="279">
        <v>3.2500000000000001E-2</v>
      </c>
    </row>
    <row r="59" spans="2:14" x14ac:dyDescent="0.2">
      <c r="B59" s="760"/>
      <c r="C59" s="756"/>
      <c r="D59" s="748"/>
      <c r="E59" s="748"/>
      <c r="F59" s="267" t="s">
        <v>54</v>
      </c>
      <c r="G59" s="259" t="s">
        <v>33</v>
      </c>
      <c r="H59" s="267" t="s">
        <v>4</v>
      </c>
      <c r="I59" s="259">
        <v>1847</v>
      </c>
      <c r="J59" s="280">
        <v>10000</v>
      </c>
      <c r="K59" s="280">
        <v>27500000</v>
      </c>
      <c r="L59" s="264">
        <f t="shared" si="2"/>
        <v>4008746.3556851312</v>
      </c>
      <c r="M59" s="275">
        <v>4.6800000000000001E-2</v>
      </c>
      <c r="N59" s="279">
        <v>3.9899999999999998E-2</v>
      </c>
    </row>
    <row r="60" spans="2:14" x14ac:dyDescent="0.2">
      <c r="B60" s="760"/>
      <c r="C60" s="756"/>
      <c r="D60" s="748"/>
      <c r="E60" s="748"/>
      <c r="F60" s="267" t="s">
        <v>60</v>
      </c>
      <c r="G60" s="259" t="s">
        <v>33</v>
      </c>
      <c r="H60" s="267" t="s">
        <v>4</v>
      </c>
      <c r="I60" s="259">
        <v>2207</v>
      </c>
      <c r="J60" s="280">
        <v>10000</v>
      </c>
      <c r="K60" s="280">
        <v>27500000</v>
      </c>
      <c r="L60" s="264">
        <f t="shared" si="2"/>
        <v>4008746.3556851312</v>
      </c>
      <c r="M60" s="275">
        <v>5.1799999999999999E-2</v>
      </c>
      <c r="N60" s="279">
        <v>4.4999999999999998E-2</v>
      </c>
    </row>
    <row r="61" spans="2:14" x14ac:dyDescent="0.2">
      <c r="B61" s="760"/>
      <c r="C61" s="756"/>
      <c r="D61" s="748"/>
      <c r="E61" s="748"/>
      <c r="F61" s="267" t="s">
        <v>87</v>
      </c>
      <c r="G61" s="259" t="s">
        <v>33</v>
      </c>
      <c r="H61" s="267" t="s">
        <v>4</v>
      </c>
      <c r="I61" s="259">
        <v>2567</v>
      </c>
      <c r="J61" s="280">
        <v>10000</v>
      </c>
      <c r="K61" s="280">
        <v>27500000</v>
      </c>
      <c r="L61" s="264">
        <f t="shared" si="2"/>
        <v>4008746.3556851312</v>
      </c>
      <c r="M61" s="275">
        <v>5.6800000000000003E-2</v>
      </c>
      <c r="N61" s="279">
        <v>4.9799999999999997E-2</v>
      </c>
    </row>
    <row r="62" spans="2:14" x14ac:dyDescent="0.2">
      <c r="B62" s="760"/>
      <c r="C62" s="756"/>
      <c r="D62" s="749"/>
      <c r="E62" s="749"/>
      <c r="F62" s="267" t="s">
        <v>262</v>
      </c>
      <c r="G62" s="259" t="s">
        <v>33</v>
      </c>
      <c r="H62" s="267" t="s">
        <v>4</v>
      </c>
      <c r="I62" s="259">
        <v>2927</v>
      </c>
      <c r="J62" s="280">
        <v>10000</v>
      </c>
      <c r="K62" s="280">
        <v>27500000</v>
      </c>
      <c r="L62" s="264">
        <f t="shared" si="2"/>
        <v>4008746.3556851312</v>
      </c>
      <c r="M62" s="275">
        <v>0.06</v>
      </c>
      <c r="N62" s="279">
        <v>5.3100000000000001E-2</v>
      </c>
    </row>
    <row r="63" spans="2:14" x14ac:dyDescent="0.2">
      <c r="B63" s="267">
        <v>32</v>
      </c>
      <c r="C63" s="277">
        <v>41241</v>
      </c>
      <c r="D63" s="281" t="s">
        <v>263</v>
      </c>
      <c r="E63" s="281" t="s">
        <v>25</v>
      </c>
      <c r="F63" s="282" t="s">
        <v>6</v>
      </c>
      <c r="G63" s="281" t="s">
        <v>33</v>
      </c>
      <c r="H63" s="281" t="s">
        <v>4</v>
      </c>
      <c r="I63" s="259">
        <v>2700</v>
      </c>
      <c r="J63" s="281">
        <v>10000</v>
      </c>
      <c r="K63" s="281">
        <v>70000000</v>
      </c>
      <c r="L63" s="264">
        <f t="shared" si="2"/>
        <v>10204081.632653061</v>
      </c>
      <c r="M63" s="283">
        <v>0.05</v>
      </c>
      <c r="N63" s="284">
        <v>4.99E-2</v>
      </c>
    </row>
    <row r="64" spans="2:14" x14ac:dyDescent="0.2">
      <c r="B64" s="267">
        <v>33</v>
      </c>
      <c r="C64" s="277">
        <v>41249</v>
      </c>
      <c r="D64" s="278" t="s">
        <v>264</v>
      </c>
      <c r="E64" s="278" t="str">
        <f>+E63</f>
        <v>Bonos a Largo Plazo</v>
      </c>
      <c r="F64" s="267" t="s">
        <v>6</v>
      </c>
      <c r="G64" s="259" t="s">
        <v>33</v>
      </c>
      <c r="H64" s="267" t="s">
        <v>206</v>
      </c>
      <c r="I64" s="259">
        <v>2520</v>
      </c>
      <c r="J64" s="280">
        <v>10000</v>
      </c>
      <c r="K64" s="280">
        <v>67200000</v>
      </c>
      <c r="L64" s="264">
        <f t="shared" si="2"/>
        <v>9795918.3673469387</v>
      </c>
      <c r="M64" s="275">
        <v>0.06</v>
      </c>
      <c r="N64" s="285" t="s">
        <v>265</v>
      </c>
    </row>
    <row r="66" spans="2:14" s="347" customFormat="1" ht="15.75" customHeight="1" x14ac:dyDescent="0.2">
      <c r="B66" s="335"/>
      <c r="C66" s="355"/>
      <c r="D66" s="317"/>
      <c r="E66" s="355"/>
      <c r="F66" s="355"/>
      <c r="G66" s="317"/>
      <c r="H66" s="318"/>
      <c r="I66" s="318"/>
      <c r="J66" s="318"/>
      <c r="K66" s="336"/>
      <c r="L66" s="319"/>
      <c r="M66" s="249">
        <v>2.5999999999999999E-2</v>
      </c>
    </row>
    <row r="67" spans="2:14" s="347" customFormat="1" ht="15.75" customHeight="1" x14ac:dyDescent="0.2">
      <c r="B67" s="337"/>
      <c r="C67" s="323"/>
      <c r="D67" s="379" t="s">
        <v>403</v>
      </c>
      <c r="E67" s="323"/>
      <c r="F67" s="323"/>
      <c r="G67" s="323"/>
      <c r="H67" s="324"/>
      <c r="I67" s="324"/>
      <c r="J67" s="324"/>
      <c r="K67" s="380"/>
      <c r="L67" s="382">
        <f>SUM(L6:L64)</f>
        <v>483648250.72886288</v>
      </c>
      <c r="M67" s="249"/>
    </row>
    <row r="68" spans="2:14" s="347" customFormat="1" ht="15.75" customHeight="1" x14ac:dyDescent="0.2">
      <c r="B68" s="239"/>
      <c r="C68" s="356"/>
      <c r="D68" s="240"/>
      <c r="E68" s="356"/>
      <c r="F68" s="356"/>
      <c r="G68" s="241"/>
      <c r="H68" s="242"/>
      <c r="I68" s="242"/>
      <c r="J68" s="242"/>
      <c r="K68" s="242"/>
      <c r="L68" s="242"/>
      <c r="M68" s="243"/>
    </row>
    <row r="69" spans="2:14" s="347" customFormat="1" x14ac:dyDescent="0.2">
      <c r="B69" s="738" t="s">
        <v>329</v>
      </c>
      <c r="C69" s="738"/>
      <c r="D69" s="738"/>
      <c r="E69" s="356"/>
      <c r="F69" s="241"/>
      <c r="G69" s="241"/>
      <c r="H69" s="242"/>
      <c r="I69" s="242"/>
      <c r="J69" s="242"/>
      <c r="K69" s="373"/>
      <c r="L69" s="242"/>
      <c r="M69" s="374"/>
    </row>
    <row r="70" spans="2:14" s="347" customFormat="1" x14ac:dyDescent="0.2">
      <c r="C70" s="357"/>
      <c r="E70" s="356"/>
      <c r="F70" s="241"/>
      <c r="G70" s="241"/>
      <c r="H70" s="242"/>
      <c r="I70" s="242"/>
      <c r="J70" s="242"/>
      <c r="K70" s="242"/>
      <c r="L70" s="242"/>
      <c r="M70" s="374"/>
    </row>
    <row r="72" spans="2:14" ht="33.75" x14ac:dyDescent="0.2">
      <c r="B72" s="255" t="s">
        <v>12</v>
      </c>
      <c r="C72" s="255" t="s">
        <v>13</v>
      </c>
      <c r="D72" s="255" t="s">
        <v>14</v>
      </c>
      <c r="E72" s="255" t="s">
        <v>15</v>
      </c>
      <c r="F72" s="255" t="s">
        <v>5</v>
      </c>
      <c r="G72" s="255" t="s">
        <v>0</v>
      </c>
      <c r="H72" s="255" t="s">
        <v>2</v>
      </c>
      <c r="I72" s="256" t="s">
        <v>16</v>
      </c>
      <c r="J72" s="257" t="s">
        <v>17</v>
      </c>
      <c r="K72" s="257" t="s">
        <v>18</v>
      </c>
      <c r="L72" s="257" t="s">
        <v>374</v>
      </c>
      <c r="M72" s="258" t="s">
        <v>177</v>
      </c>
      <c r="N72" s="258" t="s">
        <v>178</v>
      </c>
    </row>
    <row r="73" spans="2:14" x14ac:dyDescent="0.2">
      <c r="B73" s="375">
        <v>1</v>
      </c>
      <c r="C73" s="376">
        <v>41001</v>
      </c>
      <c r="D73" s="259" t="s">
        <v>240</v>
      </c>
      <c r="E73" s="259" t="s">
        <v>174</v>
      </c>
      <c r="F73" s="375" t="s">
        <v>241</v>
      </c>
      <c r="G73" s="259" t="s">
        <v>22</v>
      </c>
      <c r="H73" s="272" t="s">
        <v>3</v>
      </c>
      <c r="I73" s="286">
        <v>2520</v>
      </c>
      <c r="J73" s="274">
        <v>20000</v>
      </c>
      <c r="K73" s="274">
        <v>25000000</v>
      </c>
      <c r="L73" s="274">
        <f>K73</f>
        <v>25000000</v>
      </c>
      <c r="M73" s="287">
        <v>20000</v>
      </c>
      <c r="N73" s="288" t="s">
        <v>175</v>
      </c>
    </row>
    <row r="74" spans="2:14" x14ac:dyDescent="0.2">
      <c r="B74" s="377">
        <f>B73+1</f>
        <v>2</v>
      </c>
      <c r="C74" s="744">
        <v>41117</v>
      </c>
      <c r="D74" s="747" t="s">
        <v>266</v>
      </c>
      <c r="E74" s="747" t="s">
        <v>174</v>
      </c>
      <c r="F74" s="375" t="s">
        <v>238</v>
      </c>
      <c r="G74" s="259" t="s">
        <v>33</v>
      </c>
      <c r="H74" s="272" t="s">
        <v>248</v>
      </c>
      <c r="I74" s="286">
        <v>270</v>
      </c>
      <c r="J74" s="274">
        <v>10000</v>
      </c>
      <c r="K74" s="274">
        <v>50000000</v>
      </c>
      <c r="L74" s="274">
        <f>K74/$N$3</f>
        <v>7288629.7376093287</v>
      </c>
      <c r="M74" s="287">
        <v>10000</v>
      </c>
      <c r="N74" s="288" t="s">
        <v>175</v>
      </c>
    </row>
    <row r="75" spans="2:14" x14ac:dyDescent="0.2">
      <c r="B75" s="378">
        <v>3</v>
      </c>
      <c r="C75" s="746"/>
      <c r="D75" s="749"/>
      <c r="E75" s="749"/>
      <c r="F75" s="375" t="s">
        <v>245</v>
      </c>
      <c r="G75" s="259" t="s">
        <v>33</v>
      </c>
      <c r="H75" s="272" t="s">
        <v>249</v>
      </c>
      <c r="I75" s="286">
        <v>270</v>
      </c>
      <c r="J75" s="274">
        <v>10000</v>
      </c>
      <c r="K75" s="274">
        <v>50000000</v>
      </c>
      <c r="L75" s="274">
        <f>K75/$N$3</f>
        <v>7288629.7376093287</v>
      </c>
      <c r="M75" s="287">
        <v>10000</v>
      </c>
      <c r="N75" s="288" t="s">
        <v>175</v>
      </c>
    </row>
    <row r="76" spans="2:14" x14ac:dyDescent="0.2">
      <c r="B76" s="267">
        <f>B74+1</f>
        <v>3</v>
      </c>
      <c r="C76" s="277">
        <v>41131</v>
      </c>
      <c r="D76" s="278" t="s">
        <v>267</v>
      </c>
      <c r="E76" s="259" t="s">
        <v>174</v>
      </c>
      <c r="F76" s="267" t="s">
        <v>241</v>
      </c>
      <c r="G76" s="259" t="s">
        <v>22</v>
      </c>
      <c r="H76" s="272" t="s">
        <v>86</v>
      </c>
      <c r="I76" s="286">
        <v>1800</v>
      </c>
      <c r="J76" s="274">
        <v>10000</v>
      </c>
      <c r="K76" s="274">
        <v>20000000</v>
      </c>
      <c r="L76" s="274">
        <f>K76</f>
        <v>20000000</v>
      </c>
      <c r="M76" s="287">
        <v>10000</v>
      </c>
      <c r="N76" s="288" t="s">
        <v>175</v>
      </c>
    </row>
    <row r="77" spans="2:14" x14ac:dyDescent="0.2">
      <c r="B77" s="743">
        <f>B76+1</f>
        <v>4</v>
      </c>
      <c r="C77" s="744">
        <v>41172</v>
      </c>
      <c r="D77" s="747" t="s">
        <v>250</v>
      </c>
      <c r="E77" s="747" t="s">
        <v>168</v>
      </c>
      <c r="F77" s="267" t="s">
        <v>238</v>
      </c>
      <c r="G77" s="259" t="s">
        <v>33</v>
      </c>
      <c r="H77" s="739" t="s">
        <v>176</v>
      </c>
      <c r="I77" s="739" t="s">
        <v>175</v>
      </c>
      <c r="J77" s="742">
        <v>100</v>
      </c>
      <c r="K77" s="280">
        <v>1360000</v>
      </c>
      <c r="L77" s="274">
        <f t="shared" ref="L77:L86" si="3">K77/$N$3</f>
        <v>198250.72886297374</v>
      </c>
      <c r="M77" s="287">
        <v>171.38</v>
      </c>
      <c r="N77" s="289">
        <v>186.03183823529412</v>
      </c>
    </row>
    <row r="78" spans="2:14" x14ac:dyDescent="0.2">
      <c r="B78" s="743"/>
      <c r="C78" s="745"/>
      <c r="D78" s="748"/>
      <c r="E78" s="748"/>
      <c r="F78" s="267" t="s">
        <v>245</v>
      </c>
      <c r="G78" s="259" t="s">
        <v>33</v>
      </c>
      <c r="H78" s="740"/>
      <c r="I78" s="740"/>
      <c r="J78" s="742"/>
      <c r="K78" s="280">
        <v>1360000</v>
      </c>
      <c r="L78" s="274">
        <f t="shared" si="3"/>
        <v>198250.72886297374</v>
      </c>
      <c r="M78" s="287">
        <v>171.38</v>
      </c>
      <c r="N78" s="289">
        <v>175.08853529411766</v>
      </c>
    </row>
    <row r="79" spans="2:14" x14ac:dyDescent="0.2">
      <c r="B79" s="743"/>
      <c r="C79" s="745"/>
      <c r="D79" s="748"/>
      <c r="E79" s="748"/>
      <c r="F79" s="267" t="s">
        <v>247</v>
      </c>
      <c r="G79" s="259" t="s">
        <v>33</v>
      </c>
      <c r="H79" s="740"/>
      <c r="I79" s="740"/>
      <c r="J79" s="742"/>
      <c r="K79" s="280">
        <v>1360000</v>
      </c>
      <c r="L79" s="274">
        <f t="shared" si="3"/>
        <v>198250.72886297374</v>
      </c>
      <c r="M79" s="287">
        <v>171.38</v>
      </c>
      <c r="N79" s="289">
        <v>175.00173308823531</v>
      </c>
    </row>
    <row r="80" spans="2:14" x14ac:dyDescent="0.2">
      <c r="B80" s="743"/>
      <c r="C80" s="745"/>
      <c r="D80" s="748"/>
      <c r="E80" s="748"/>
      <c r="F80" s="267" t="s">
        <v>251</v>
      </c>
      <c r="G80" s="259" t="s">
        <v>33</v>
      </c>
      <c r="H80" s="740"/>
      <c r="I80" s="740"/>
      <c r="J80" s="742"/>
      <c r="K80" s="280">
        <v>1360000</v>
      </c>
      <c r="L80" s="274">
        <f t="shared" si="3"/>
        <v>198250.72886297374</v>
      </c>
      <c r="M80" s="287">
        <v>171.38</v>
      </c>
      <c r="N80" s="289">
        <v>175.00073529411765</v>
      </c>
    </row>
    <row r="81" spans="2:14" x14ac:dyDescent="0.2">
      <c r="B81" s="743"/>
      <c r="C81" s="746"/>
      <c r="D81" s="749"/>
      <c r="E81" s="749"/>
      <c r="F81" s="267" t="s">
        <v>252</v>
      </c>
      <c r="G81" s="259" t="s">
        <v>33</v>
      </c>
      <c r="H81" s="741"/>
      <c r="I81" s="741"/>
      <c r="J81" s="742"/>
      <c r="K81" s="280">
        <v>1360000</v>
      </c>
      <c r="L81" s="274">
        <f t="shared" si="3"/>
        <v>198250.72886297374</v>
      </c>
      <c r="M81" s="287">
        <v>171.38</v>
      </c>
      <c r="N81" s="289">
        <v>175.6345</v>
      </c>
    </row>
    <row r="82" spans="2:14" x14ac:dyDescent="0.2">
      <c r="B82" s="267">
        <f>B77+1</f>
        <v>5</v>
      </c>
      <c r="C82" s="277">
        <v>41176</v>
      </c>
      <c r="D82" s="290" t="s">
        <v>253</v>
      </c>
      <c r="E82" s="290" t="s">
        <v>174</v>
      </c>
      <c r="F82" s="267" t="s">
        <v>241</v>
      </c>
      <c r="G82" s="267" t="s">
        <v>33</v>
      </c>
      <c r="H82" s="267" t="s">
        <v>50</v>
      </c>
      <c r="I82" s="291">
        <v>5400</v>
      </c>
      <c r="J82" s="291">
        <v>1000000</v>
      </c>
      <c r="K82" s="291">
        <v>770000000</v>
      </c>
      <c r="L82" s="274">
        <f t="shared" si="3"/>
        <v>112244897.95918366</v>
      </c>
      <c r="M82" s="287">
        <v>1000000</v>
      </c>
      <c r="N82" s="292" t="s">
        <v>175</v>
      </c>
    </row>
    <row r="83" spans="2:14" x14ac:dyDescent="0.2">
      <c r="B83" s="267">
        <f>B82+1</f>
        <v>6</v>
      </c>
      <c r="C83" s="277">
        <v>41227</v>
      </c>
      <c r="D83" s="290" t="s">
        <v>268</v>
      </c>
      <c r="E83" s="290" t="s">
        <v>174</v>
      </c>
      <c r="F83" s="267" t="s">
        <v>241</v>
      </c>
      <c r="G83" s="267" t="s">
        <v>33</v>
      </c>
      <c r="H83" s="292" t="s">
        <v>3</v>
      </c>
      <c r="I83" s="293">
        <v>1800</v>
      </c>
      <c r="J83" s="291">
        <v>100</v>
      </c>
      <c r="K83" s="294">
        <v>437500000</v>
      </c>
      <c r="L83" s="274">
        <f t="shared" si="3"/>
        <v>63775510.204081632</v>
      </c>
      <c r="M83" s="287">
        <v>100</v>
      </c>
      <c r="N83" s="267" t="s">
        <v>175</v>
      </c>
    </row>
    <row r="84" spans="2:14" x14ac:dyDescent="0.2">
      <c r="B84" s="267">
        <f>B83+1</f>
        <v>7</v>
      </c>
      <c r="C84" s="277">
        <v>41243</v>
      </c>
      <c r="D84" s="278" t="s">
        <v>269</v>
      </c>
      <c r="E84" s="278" t="s">
        <v>168</v>
      </c>
      <c r="F84" s="267" t="s">
        <v>241</v>
      </c>
      <c r="G84" s="267" t="s">
        <v>33</v>
      </c>
      <c r="H84" s="267" t="s">
        <v>270</v>
      </c>
      <c r="I84" s="286" t="s">
        <v>175</v>
      </c>
      <c r="J84" s="294">
        <v>10</v>
      </c>
      <c r="K84" s="294">
        <v>19000000</v>
      </c>
      <c r="L84" s="274">
        <f t="shared" si="3"/>
        <v>2769679.3002915452</v>
      </c>
      <c r="M84" s="287">
        <v>19</v>
      </c>
      <c r="N84" s="295">
        <v>19.052609436186732</v>
      </c>
    </row>
    <row r="85" spans="2:14" x14ac:dyDescent="0.2">
      <c r="B85" s="267">
        <v>8</v>
      </c>
      <c r="C85" s="277">
        <v>41250</v>
      </c>
      <c r="D85" s="278" t="s">
        <v>271</v>
      </c>
      <c r="E85" s="278" t="s">
        <v>174</v>
      </c>
      <c r="F85" s="267" t="s">
        <v>241</v>
      </c>
      <c r="G85" s="259" t="s">
        <v>33</v>
      </c>
      <c r="H85" s="267" t="s">
        <v>57</v>
      </c>
      <c r="I85" s="286">
        <v>2160</v>
      </c>
      <c r="J85" s="280">
        <v>200000</v>
      </c>
      <c r="K85" s="280">
        <v>700000000</v>
      </c>
      <c r="L85" s="274">
        <f t="shared" si="3"/>
        <v>102040816.32653061</v>
      </c>
      <c r="M85" s="280">
        <v>200000</v>
      </c>
      <c r="N85" s="267" t="s">
        <v>175</v>
      </c>
    </row>
    <row r="86" spans="2:14" x14ac:dyDescent="0.2">
      <c r="B86" s="267">
        <v>9</v>
      </c>
      <c r="C86" s="277">
        <v>41271</v>
      </c>
      <c r="D86" s="259" t="s">
        <v>272</v>
      </c>
      <c r="E86" s="278" t="s">
        <v>174</v>
      </c>
      <c r="F86" s="267" t="s">
        <v>241</v>
      </c>
      <c r="G86" s="259" t="s">
        <v>33</v>
      </c>
      <c r="H86" s="267" t="s">
        <v>50</v>
      </c>
      <c r="I86" s="259">
        <v>2880</v>
      </c>
      <c r="J86" s="280">
        <v>400000</v>
      </c>
      <c r="K86" s="280">
        <v>220000000</v>
      </c>
      <c r="L86" s="274">
        <f t="shared" si="3"/>
        <v>32069970.845481049</v>
      </c>
      <c r="M86" s="280">
        <v>400000</v>
      </c>
      <c r="N86" s="267" t="s">
        <v>175</v>
      </c>
    </row>
    <row r="88" spans="2:14" s="347" customFormat="1" ht="8.25" customHeight="1" x14ac:dyDescent="0.2">
      <c r="B88" s="335"/>
      <c r="C88" s="355"/>
      <c r="D88" s="317"/>
      <c r="E88" s="355"/>
      <c r="F88" s="355"/>
      <c r="G88" s="317"/>
      <c r="H88" s="318"/>
      <c r="I88" s="318"/>
      <c r="J88" s="318"/>
      <c r="K88" s="336"/>
      <c r="L88" s="319"/>
      <c r="M88" s="249">
        <v>2.5999999999999999E-2</v>
      </c>
    </row>
    <row r="89" spans="2:14" s="347" customFormat="1" ht="15.75" customHeight="1" x14ac:dyDescent="0.2">
      <c r="B89" s="337"/>
      <c r="C89" s="323"/>
      <c r="D89" s="379" t="s">
        <v>403</v>
      </c>
      <c r="E89" s="323"/>
      <c r="F89" s="323"/>
      <c r="G89" s="323"/>
      <c r="H89" s="324"/>
      <c r="I89" s="324"/>
      <c r="J89" s="324"/>
      <c r="K89" s="380"/>
      <c r="L89" s="382">
        <f>SUM(L73:L86)</f>
        <v>373469387.75510198</v>
      </c>
      <c r="M89" s="249"/>
    </row>
    <row r="90" spans="2:14" s="347" customFormat="1" ht="15.75" customHeight="1" x14ac:dyDescent="0.2">
      <c r="B90" s="239"/>
      <c r="C90" s="356"/>
      <c r="D90" s="240"/>
      <c r="E90" s="356"/>
      <c r="F90" s="356"/>
      <c r="G90" s="241"/>
      <c r="H90" s="242"/>
      <c r="I90" s="242"/>
      <c r="J90" s="242"/>
      <c r="K90" s="242"/>
      <c r="L90" s="242"/>
      <c r="M90" s="243"/>
    </row>
    <row r="91" spans="2:14" s="347" customFormat="1" x14ac:dyDescent="0.2">
      <c r="B91" s="738" t="s">
        <v>329</v>
      </c>
      <c r="C91" s="738"/>
      <c r="D91" s="738"/>
      <c r="E91" s="356"/>
      <c r="F91" s="241"/>
      <c r="G91" s="241"/>
      <c r="H91" s="242"/>
      <c r="I91" s="242"/>
      <c r="J91" s="242"/>
      <c r="K91" s="373"/>
      <c r="L91" s="242"/>
      <c r="M91" s="374"/>
    </row>
    <row r="92" spans="2:14" ht="15.75" x14ac:dyDescent="0.25">
      <c r="L92" s="383"/>
    </row>
  </sheetData>
  <mergeCells count="54">
    <mergeCell ref="B91:D91"/>
    <mergeCell ref="B39:B40"/>
    <mergeCell ref="C39:C40"/>
    <mergeCell ref="D39:D40"/>
    <mergeCell ref="E39:E40"/>
    <mergeCell ref="B41:B43"/>
    <mergeCell ref="C41:C43"/>
    <mergeCell ref="D41:D43"/>
    <mergeCell ref="E41:E43"/>
    <mergeCell ref="B57:B62"/>
    <mergeCell ref="C57:C62"/>
    <mergeCell ref="D57:D62"/>
    <mergeCell ref="E57:E62"/>
    <mergeCell ref="C74:C75"/>
    <mergeCell ref="D74:D75"/>
    <mergeCell ref="E74:E75"/>
    <mergeCell ref="B28:B32"/>
    <mergeCell ref="C28:C32"/>
    <mergeCell ref="D28:D32"/>
    <mergeCell ref="E28:E32"/>
    <mergeCell ref="B33:B37"/>
    <mergeCell ref="C33:C37"/>
    <mergeCell ref="D33:D37"/>
    <mergeCell ref="E33:E37"/>
    <mergeCell ref="D22:D23"/>
    <mergeCell ref="E22:E23"/>
    <mergeCell ref="B20:B21"/>
    <mergeCell ref="C20:C21"/>
    <mergeCell ref="D20:D21"/>
    <mergeCell ref="E20:E21"/>
    <mergeCell ref="B2:M2"/>
    <mergeCell ref="B3:M3"/>
    <mergeCell ref="B54:B56"/>
    <mergeCell ref="C54:C56"/>
    <mergeCell ref="D54:D56"/>
    <mergeCell ref="E54:E56"/>
    <mergeCell ref="B44:B46"/>
    <mergeCell ref="C44:C46"/>
    <mergeCell ref="D44:D46"/>
    <mergeCell ref="E44:E46"/>
    <mergeCell ref="B49:B53"/>
    <mergeCell ref="C49:C53"/>
    <mergeCell ref="D49:D53"/>
    <mergeCell ref="E49:E53"/>
    <mergeCell ref="B22:B23"/>
    <mergeCell ref="C22:C23"/>
    <mergeCell ref="B69:D69"/>
    <mergeCell ref="I77:I81"/>
    <mergeCell ref="J77:J81"/>
    <mergeCell ref="B77:B81"/>
    <mergeCell ref="C77:C81"/>
    <mergeCell ref="D77:D81"/>
    <mergeCell ref="E77:E81"/>
    <mergeCell ref="H77:H81"/>
  </mergeCells>
  <pageMargins left="0.7" right="0.7" top="0.75" bottom="0.75" header="0.3" footer="0.3"/>
  <pageSetup orientation="portrait" r:id="rId1"/>
  <ignoredErrors>
    <ignoredError sqref="L7 L7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showGridLines="0" zoomScale="80" zoomScaleNormal="80" workbookViewId="0">
      <pane ySplit="5" topLeftCell="A51" activePane="bottomLeft" state="frozen"/>
      <selection pane="bottomLeft" activeCell="H68" sqref="H68"/>
    </sheetView>
  </sheetViews>
  <sheetFormatPr baseColWidth="10" defaultColWidth="8" defaultRowHeight="11.25" x14ac:dyDescent="0.2"/>
  <cols>
    <col min="1" max="1" width="1" style="347" customWidth="1"/>
    <col min="2" max="2" width="13.42578125" style="347" customWidth="1"/>
    <col min="3" max="3" width="12.5703125" style="357" customWidth="1"/>
    <col min="4" max="4" width="42.140625" style="347" bestFit="1" customWidth="1"/>
    <col min="5" max="5" width="8.85546875" style="347" customWidth="1"/>
    <col min="6" max="6" width="8.5703125" style="357" customWidth="1"/>
    <col min="7" max="7" width="12.42578125" style="347" customWidth="1"/>
    <col min="8" max="8" width="10.5703125" style="347" customWidth="1"/>
    <col min="9" max="9" width="14.5703125" style="347" customWidth="1"/>
    <col min="10" max="10" width="16.140625" style="347" customWidth="1"/>
    <col min="11" max="11" width="14.7109375" style="347" customWidth="1"/>
    <col min="12" max="12" width="8.85546875" style="347" customWidth="1"/>
    <col min="13" max="13" width="17.85546875" style="347" customWidth="1"/>
    <col min="14" max="14" width="10.140625" style="347" customWidth="1"/>
    <col min="15" max="15" width="3.85546875" style="347" customWidth="1"/>
    <col min="16" max="17" width="10.7109375" style="347" customWidth="1"/>
    <col min="18" max="41" width="8" style="347" customWidth="1"/>
    <col min="42" max="16384" width="8" style="347"/>
  </cols>
  <sheetData>
    <row r="1" spans="2:17" x14ac:dyDescent="0.2">
      <c r="B1" s="237"/>
      <c r="C1" s="236"/>
      <c r="D1" s="237"/>
      <c r="E1" s="237"/>
      <c r="F1" s="236"/>
      <c r="G1" s="237"/>
      <c r="H1" s="238"/>
      <c r="I1" s="238"/>
      <c r="J1" s="238"/>
      <c r="K1" s="238"/>
      <c r="L1" s="238"/>
      <c r="M1" s="237"/>
    </row>
    <row r="2" spans="2:17" ht="11.25" customHeight="1" x14ac:dyDescent="0.2">
      <c r="B2" s="776" t="s">
        <v>10</v>
      </c>
      <c r="C2" s="777"/>
      <c r="D2" s="777"/>
      <c r="E2" s="777"/>
      <c r="F2" s="777"/>
      <c r="G2" s="777"/>
      <c r="H2" s="777"/>
      <c r="I2" s="777"/>
      <c r="J2" s="777"/>
      <c r="K2" s="777"/>
      <c r="L2" s="247" t="s">
        <v>384</v>
      </c>
    </row>
    <row r="3" spans="2:17" ht="12" customHeight="1" x14ac:dyDescent="0.2">
      <c r="B3" s="778" t="s">
        <v>273</v>
      </c>
      <c r="C3" s="779"/>
      <c r="D3" s="779"/>
      <c r="E3" s="779"/>
      <c r="F3" s="779"/>
      <c r="G3" s="779"/>
      <c r="H3" s="779"/>
      <c r="I3" s="779"/>
      <c r="J3" s="779"/>
      <c r="K3" s="779"/>
      <c r="L3" s="248">
        <v>6.86</v>
      </c>
    </row>
    <row r="4" spans="2:17" x14ac:dyDescent="0.2">
      <c r="B4" s="236"/>
      <c r="C4" s="236"/>
      <c r="D4" s="237"/>
      <c r="E4" s="237"/>
      <c r="F4" s="236"/>
      <c r="G4" s="236"/>
      <c r="H4" s="238"/>
      <c r="I4" s="238"/>
      <c r="J4" s="238"/>
      <c r="K4" s="238"/>
      <c r="L4" s="238"/>
      <c r="M4" s="237"/>
    </row>
    <row r="5" spans="2:17" ht="36" customHeight="1" x14ac:dyDescent="0.2">
      <c r="B5" s="320" t="s">
        <v>13</v>
      </c>
      <c r="C5" s="320" t="s">
        <v>15</v>
      </c>
      <c r="D5" s="320" t="s">
        <v>385</v>
      </c>
      <c r="E5" s="320" t="s">
        <v>5</v>
      </c>
      <c r="F5" s="320" t="s">
        <v>0</v>
      </c>
      <c r="G5" s="320" t="s">
        <v>2</v>
      </c>
      <c r="H5" s="321" t="s">
        <v>386</v>
      </c>
      <c r="I5" s="321" t="s">
        <v>17</v>
      </c>
      <c r="J5" s="321" t="s">
        <v>18</v>
      </c>
      <c r="K5" s="321" t="s">
        <v>374</v>
      </c>
      <c r="L5" s="322" t="s">
        <v>387</v>
      </c>
      <c r="M5" s="614"/>
    </row>
    <row r="6" spans="2:17" ht="15.75" customHeight="1" x14ac:dyDescent="0.2">
      <c r="B6" s="348">
        <v>41285</v>
      </c>
      <c r="C6" s="349" t="s">
        <v>303</v>
      </c>
      <c r="D6" s="350" t="s">
        <v>274</v>
      </c>
      <c r="E6" s="349" t="s">
        <v>6</v>
      </c>
      <c r="F6" s="349" t="s">
        <v>304</v>
      </c>
      <c r="G6" s="349" t="s">
        <v>47</v>
      </c>
      <c r="H6" s="351">
        <v>1800</v>
      </c>
      <c r="I6" s="300">
        <v>10000</v>
      </c>
      <c r="J6" s="300">
        <v>170000000</v>
      </c>
      <c r="K6" s="300">
        <f>J6/$L$3</f>
        <v>24781341.107871719</v>
      </c>
      <c r="L6" s="352">
        <v>2.5999999999999999E-2</v>
      </c>
      <c r="M6" s="615"/>
      <c r="N6" s="613"/>
      <c r="O6" s="613"/>
      <c r="P6" s="613"/>
      <c r="Q6" s="613"/>
    </row>
    <row r="7" spans="2:17" ht="15.75" customHeight="1" x14ac:dyDescent="0.2">
      <c r="B7" s="348">
        <v>41285</v>
      </c>
      <c r="C7" s="349" t="s">
        <v>303</v>
      </c>
      <c r="D7" s="350" t="s">
        <v>275</v>
      </c>
      <c r="E7" s="349" t="s">
        <v>6</v>
      </c>
      <c r="F7" s="349" t="s">
        <v>304</v>
      </c>
      <c r="G7" s="349" t="s">
        <v>47</v>
      </c>
      <c r="H7" s="300">
        <v>2160</v>
      </c>
      <c r="I7" s="300">
        <v>10000</v>
      </c>
      <c r="J7" s="300">
        <v>170000000</v>
      </c>
      <c r="K7" s="300">
        <f>J7/$L$3</f>
        <v>24781341.107871719</v>
      </c>
      <c r="L7" s="352">
        <v>2.8000000000000001E-2</v>
      </c>
      <c r="M7" s="615"/>
      <c r="N7" s="613"/>
      <c r="O7" s="613"/>
      <c r="P7" s="613"/>
      <c r="Q7" s="613"/>
    </row>
    <row r="8" spans="2:17" ht="15.75" customHeight="1" x14ac:dyDescent="0.2">
      <c r="B8" s="348">
        <v>41285</v>
      </c>
      <c r="C8" s="349" t="s">
        <v>303</v>
      </c>
      <c r="D8" s="350" t="s">
        <v>276</v>
      </c>
      <c r="E8" s="349" t="s">
        <v>6</v>
      </c>
      <c r="F8" s="349" t="s">
        <v>304</v>
      </c>
      <c r="G8" s="349" t="s">
        <v>47</v>
      </c>
      <c r="H8" s="300">
        <v>2520</v>
      </c>
      <c r="I8" s="300">
        <v>10000</v>
      </c>
      <c r="J8" s="300">
        <v>170000000</v>
      </c>
      <c r="K8" s="300">
        <f>J8/$L$3</f>
        <v>24781341.107871719</v>
      </c>
      <c r="L8" s="301">
        <v>0.03</v>
      </c>
      <c r="M8" s="615"/>
      <c r="N8" s="613"/>
      <c r="O8" s="613"/>
      <c r="P8" s="613"/>
      <c r="Q8" s="613"/>
    </row>
    <row r="9" spans="2:17" ht="15.75" customHeight="1" x14ac:dyDescent="0.2">
      <c r="B9" s="348">
        <v>41290</v>
      </c>
      <c r="C9" s="349" t="s">
        <v>305</v>
      </c>
      <c r="D9" s="350" t="s">
        <v>277</v>
      </c>
      <c r="E9" s="349" t="s">
        <v>6</v>
      </c>
      <c r="F9" s="349" t="s">
        <v>304</v>
      </c>
      <c r="G9" s="299" t="s">
        <v>57</v>
      </c>
      <c r="H9" s="309">
        <v>2591</v>
      </c>
      <c r="I9" s="300">
        <v>1000</v>
      </c>
      <c r="J9" s="300">
        <v>120000000</v>
      </c>
      <c r="K9" s="300">
        <f>J9/$L$3</f>
        <v>17492711.370262388</v>
      </c>
      <c r="L9" s="301">
        <v>6.0999999999999999E-2</v>
      </c>
      <c r="M9" s="615"/>
      <c r="N9" s="613"/>
      <c r="O9" s="613"/>
      <c r="P9" s="613"/>
      <c r="Q9" s="613"/>
    </row>
    <row r="10" spans="2:17" ht="15.75" customHeight="1" x14ac:dyDescent="0.2">
      <c r="B10" s="304">
        <v>41299</v>
      </c>
      <c r="C10" s="299" t="s">
        <v>307</v>
      </c>
      <c r="D10" s="306" t="s">
        <v>278</v>
      </c>
      <c r="E10" s="349" t="s">
        <v>6</v>
      </c>
      <c r="F10" s="349" t="s">
        <v>304</v>
      </c>
      <c r="G10" s="299" t="s">
        <v>279</v>
      </c>
      <c r="H10" s="300">
        <v>360</v>
      </c>
      <c r="I10" s="300">
        <v>1000</v>
      </c>
      <c r="J10" s="300">
        <v>10440000</v>
      </c>
      <c r="K10" s="300">
        <f>J10/$L$3</f>
        <v>1521865.8892128279</v>
      </c>
      <c r="L10" s="301">
        <v>2.5999999999999999E-2</v>
      </c>
      <c r="M10" s="615"/>
      <c r="N10" s="613"/>
      <c r="O10" s="613"/>
      <c r="P10" s="613"/>
      <c r="Q10" s="613"/>
    </row>
    <row r="11" spans="2:17" ht="15.75" customHeight="1" x14ac:dyDescent="0.2">
      <c r="B11" s="304">
        <v>41303</v>
      </c>
      <c r="C11" s="299" t="s">
        <v>307</v>
      </c>
      <c r="D11" s="306" t="s">
        <v>280</v>
      </c>
      <c r="E11" s="349" t="s">
        <v>6</v>
      </c>
      <c r="F11" s="349" t="s">
        <v>306</v>
      </c>
      <c r="G11" s="299" t="s">
        <v>279</v>
      </c>
      <c r="H11" s="300">
        <v>360</v>
      </c>
      <c r="I11" s="300">
        <v>1000</v>
      </c>
      <c r="J11" s="300">
        <v>1000000</v>
      </c>
      <c r="K11" s="300">
        <f>J11</f>
        <v>1000000</v>
      </c>
      <c r="L11" s="301">
        <v>1.7999999999999999E-2</v>
      </c>
      <c r="M11" s="615"/>
      <c r="N11" s="613"/>
      <c r="O11" s="613"/>
      <c r="P11" s="613"/>
      <c r="Q11" s="613"/>
    </row>
    <row r="12" spans="2:17" ht="15.75" customHeight="1" x14ac:dyDescent="0.2">
      <c r="B12" s="304">
        <v>41311</v>
      </c>
      <c r="C12" s="299" t="s">
        <v>307</v>
      </c>
      <c r="D12" s="306" t="s">
        <v>281</v>
      </c>
      <c r="E12" s="349" t="s">
        <v>6</v>
      </c>
      <c r="F12" s="349" t="s">
        <v>304</v>
      </c>
      <c r="G12" s="299" t="s">
        <v>8</v>
      </c>
      <c r="H12" s="300">
        <v>360</v>
      </c>
      <c r="I12" s="300">
        <v>10000</v>
      </c>
      <c r="J12" s="300">
        <v>6870000</v>
      </c>
      <c r="K12" s="300">
        <f>J12/$L$3</f>
        <v>1001457.7259475219</v>
      </c>
      <c r="L12" s="301">
        <v>2.5000000000000001E-2</v>
      </c>
      <c r="M12" s="615"/>
      <c r="N12" s="613"/>
      <c r="O12" s="613"/>
      <c r="P12" s="613"/>
      <c r="Q12" s="613"/>
    </row>
    <row r="13" spans="2:17" ht="15.75" customHeight="1" x14ac:dyDescent="0.2">
      <c r="B13" s="304">
        <v>41319</v>
      </c>
      <c r="C13" s="299" t="s">
        <v>307</v>
      </c>
      <c r="D13" s="306" t="s">
        <v>282</v>
      </c>
      <c r="E13" s="349" t="s">
        <v>6</v>
      </c>
      <c r="F13" s="349" t="s">
        <v>306</v>
      </c>
      <c r="G13" s="299" t="s">
        <v>279</v>
      </c>
      <c r="H13" s="300">
        <v>358</v>
      </c>
      <c r="I13" s="300">
        <v>1000</v>
      </c>
      <c r="J13" s="300">
        <v>1000000</v>
      </c>
      <c r="K13" s="300">
        <f>J13</f>
        <v>1000000</v>
      </c>
      <c r="L13" s="301">
        <v>1.7999999999999999E-2</v>
      </c>
      <c r="M13" s="615"/>
      <c r="N13" s="613"/>
      <c r="O13" s="613"/>
      <c r="P13" s="613"/>
      <c r="Q13" s="613"/>
    </row>
    <row r="14" spans="2:17" ht="15.75" customHeight="1" x14ac:dyDescent="0.2">
      <c r="B14" s="304">
        <v>41326</v>
      </c>
      <c r="C14" s="299" t="s">
        <v>369</v>
      </c>
      <c r="D14" s="306" t="s">
        <v>283</v>
      </c>
      <c r="E14" s="349" t="s">
        <v>6</v>
      </c>
      <c r="F14" s="349" t="s">
        <v>304</v>
      </c>
      <c r="G14" s="299" t="s">
        <v>206</v>
      </c>
      <c r="H14" s="300">
        <v>2520</v>
      </c>
      <c r="I14" s="300">
        <v>10000</v>
      </c>
      <c r="J14" s="300">
        <v>60000000</v>
      </c>
      <c r="K14" s="300">
        <f>J14/$L$3</f>
        <v>8746355.6851311941</v>
      </c>
      <c r="L14" s="301">
        <v>5.5E-2</v>
      </c>
      <c r="M14" s="615"/>
      <c r="N14" s="613"/>
      <c r="O14" s="613"/>
      <c r="P14" s="613"/>
      <c r="Q14" s="613"/>
    </row>
    <row r="15" spans="2:17" ht="15.75" customHeight="1" x14ac:dyDescent="0.2">
      <c r="B15" s="763">
        <v>41332</v>
      </c>
      <c r="C15" s="769" t="s">
        <v>303</v>
      </c>
      <c r="D15" s="765" t="s">
        <v>284</v>
      </c>
      <c r="E15" s="349" t="s">
        <v>238</v>
      </c>
      <c r="F15" s="349" t="s">
        <v>306</v>
      </c>
      <c r="G15" s="299" t="s">
        <v>86</v>
      </c>
      <c r="H15" s="300">
        <v>1440</v>
      </c>
      <c r="I15" s="300">
        <v>1000</v>
      </c>
      <c r="J15" s="300">
        <v>8500000</v>
      </c>
      <c r="K15" s="300">
        <f>J15</f>
        <v>8500000</v>
      </c>
      <c r="L15" s="301">
        <v>0.06</v>
      </c>
      <c r="M15" s="615"/>
      <c r="N15" s="613"/>
      <c r="O15" s="613"/>
      <c r="P15" s="613"/>
      <c r="Q15" s="613"/>
    </row>
    <row r="16" spans="2:17" ht="15.75" customHeight="1" x14ac:dyDescent="0.2">
      <c r="B16" s="768"/>
      <c r="C16" s="780"/>
      <c r="D16" s="771"/>
      <c r="E16" s="349" t="s">
        <v>245</v>
      </c>
      <c r="F16" s="349" t="s">
        <v>306</v>
      </c>
      <c r="G16" s="299" t="s">
        <v>86</v>
      </c>
      <c r="H16" s="300">
        <v>1800</v>
      </c>
      <c r="I16" s="300">
        <v>1000</v>
      </c>
      <c r="J16" s="300">
        <v>11400000</v>
      </c>
      <c r="K16" s="300">
        <f>+J16</f>
        <v>11400000</v>
      </c>
      <c r="L16" s="301">
        <v>6.5000000000000002E-2</v>
      </c>
      <c r="M16" s="615"/>
      <c r="N16" s="613"/>
      <c r="O16" s="613"/>
      <c r="P16" s="613"/>
      <c r="Q16" s="613"/>
    </row>
    <row r="17" spans="1:17" ht="15.75" customHeight="1" x14ac:dyDescent="0.2">
      <c r="B17" s="764"/>
      <c r="C17" s="770"/>
      <c r="D17" s="766"/>
      <c r="E17" s="349" t="s">
        <v>247</v>
      </c>
      <c r="F17" s="349" t="s">
        <v>306</v>
      </c>
      <c r="G17" s="299" t="s">
        <v>86</v>
      </c>
      <c r="H17" s="300">
        <v>2520</v>
      </c>
      <c r="I17" s="300">
        <v>1000</v>
      </c>
      <c r="J17" s="300">
        <v>5000000</v>
      </c>
      <c r="K17" s="300">
        <f>+J17</f>
        <v>5000000</v>
      </c>
      <c r="L17" s="301">
        <v>7.4999999999999997E-2</v>
      </c>
      <c r="M17" s="615"/>
      <c r="N17" s="613"/>
      <c r="O17" s="613"/>
      <c r="P17" s="613"/>
      <c r="Q17" s="613"/>
    </row>
    <row r="18" spans="1:17" ht="15.75" customHeight="1" x14ac:dyDescent="0.2">
      <c r="B18" s="302">
        <v>41333</v>
      </c>
      <c r="C18" s="349" t="s">
        <v>303</v>
      </c>
      <c r="D18" s="303" t="s">
        <v>285</v>
      </c>
      <c r="E18" s="349" t="s">
        <v>6</v>
      </c>
      <c r="F18" s="349" t="s">
        <v>306</v>
      </c>
      <c r="G18" s="299" t="s">
        <v>4</v>
      </c>
      <c r="H18" s="300">
        <v>2160</v>
      </c>
      <c r="I18" s="300">
        <v>10000</v>
      </c>
      <c r="J18" s="300">
        <v>20000000</v>
      </c>
      <c r="K18" s="300">
        <f>+J18</f>
        <v>20000000</v>
      </c>
      <c r="L18" s="301">
        <v>5.5E-2</v>
      </c>
      <c r="M18" s="615"/>
      <c r="N18" s="613"/>
      <c r="O18" s="613"/>
      <c r="P18" s="613"/>
      <c r="Q18" s="613"/>
    </row>
    <row r="19" spans="1:17" ht="15.75" customHeight="1" x14ac:dyDescent="0.2">
      <c r="B19" s="304">
        <v>41353</v>
      </c>
      <c r="C19" s="299" t="s">
        <v>307</v>
      </c>
      <c r="D19" s="306" t="s">
        <v>286</v>
      </c>
      <c r="E19" s="349" t="s">
        <v>6</v>
      </c>
      <c r="F19" s="349" t="s">
        <v>306</v>
      </c>
      <c r="G19" s="299" t="s">
        <v>279</v>
      </c>
      <c r="H19" s="300">
        <v>196</v>
      </c>
      <c r="I19" s="300">
        <v>1000</v>
      </c>
      <c r="J19" s="300">
        <v>2000000</v>
      </c>
      <c r="K19" s="300">
        <f>+J19</f>
        <v>2000000</v>
      </c>
      <c r="L19" s="301">
        <v>0.02</v>
      </c>
      <c r="M19" s="615"/>
      <c r="N19" s="613"/>
      <c r="O19" s="613"/>
      <c r="P19" s="613"/>
      <c r="Q19" s="613"/>
    </row>
    <row r="20" spans="1:17" ht="15.75" customHeight="1" x14ac:dyDescent="0.2">
      <c r="A20" s="347" t="s">
        <v>316</v>
      </c>
      <c r="B20" s="304">
        <v>41360</v>
      </c>
      <c r="C20" s="299" t="s">
        <v>317</v>
      </c>
      <c r="D20" s="306" t="s">
        <v>287</v>
      </c>
      <c r="E20" s="349" t="s">
        <v>6</v>
      </c>
      <c r="F20" s="349" t="s">
        <v>304</v>
      </c>
      <c r="G20" s="299" t="s">
        <v>47</v>
      </c>
      <c r="H20" s="300">
        <v>2880</v>
      </c>
      <c r="I20" s="300">
        <v>10000</v>
      </c>
      <c r="J20" s="300">
        <v>160000000</v>
      </c>
      <c r="K20" s="300">
        <f>J20/$L$3</f>
        <v>23323615.160349853</v>
      </c>
      <c r="L20" s="301">
        <v>0.05</v>
      </c>
      <c r="M20" s="615"/>
      <c r="N20" s="613"/>
      <c r="O20" s="613"/>
      <c r="P20" s="613"/>
      <c r="Q20" s="613"/>
    </row>
    <row r="21" spans="1:17" ht="15.75" customHeight="1" x14ac:dyDescent="0.2">
      <c r="B21" s="304">
        <v>41361</v>
      </c>
      <c r="C21" s="349" t="s">
        <v>303</v>
      </c>
      <c r="D21" s="306" t="s">
        <v>288</v>
      </c>
      <c r="E21" s="349" t="s">
        <v>6</v>
      </c>
      <c r="F21" s="349" t="s">
        <v>304</v>
      </c>
      <c r="G21" s="299" t="s">
        <v>47</v>
      </c>
      <c r="H21" s="300">
        <v>1800</v>
      </c>
      <c r="I21" s="300">
        <v>10000</v>
      </c>
      <c r="J21" s="300">
        <v>22880000</v>
      </c>
      <c r="K21" s="300">
        <f>J21/$L$3</f>
        <v>3335276.9679300291</v>
      </c>
      <c r="L21" s="301">
        <v>4.4999999999999998E-2</v>
      </c>
      <c r="M21" s="615"/>
      <c r="N21" s="613"/>
      <c r="O21" s="613"/>
      <c r="P21" s="613"/>
      <c r="Q21" s="613"/>
    </row>
    <row r="22" spans="1:17" ht="15.75" customHeight="1" x14ac:dyDescent="0.2">
      <c r="B22" s="763">
        <v>41359</v>
      </c>
      <c r="C22" s="769" t="s">
        <v>303</v>
      </c>
      <c r="D22" s="765" t="s">
        <v>289</v>
      </c>
      <c r="E22" s="349" t="s">
        <v>238</v>
      </c>
      <c r="F22" s="349" t="s">
        <v>306</v>
      </c>
      <c r="G22" s="299" t="s">
        <v>3</v>
      </c>
      <c r="H22" s="300">
        <v>1080</v>
      </c>
      <c r="I22" s="300">
        <v>10000</v>
      </c>
      <c r="J22" s="300">
        <v>1000000</v>
      </c>
      <c r="K22" s="300">
        <f>+J22</f>
        <v>1000000</v>
      </c>
      <c r="L22" s="301">
        <v>3.5999999999999997E-2</v>
      </c>
      <c r="M22" s="615"/>
      <c r="N22" s="613"/>
      <c r="O22" s="613"/>
      <c r="P22" s="613"/>
      <c r="Q22" s="613"/>
    </row>
    <row r="23" spans="1:17" ht="15.75" customHeight="1" x14ac:dyDescent="0.2">
      <c r="B23" s="768"/>
      <c r="C23" s="780"/>
      <c r="D23" s="771"/>
      <c r="E23" s="349" t="s">
        <v>245</v>
      </c>
      <c r="F23" s="349" t="s">
        <v>306</v>
      </c>
      <c r="G23" s="299" t="s">
        <v>3</v>
      </c>
      <c r="H23" s="300">
        <v>1440</v>
      </c>
      <c r="I23" s="300">
        <v>10000</v>
      </c>
      <c r="J23" s="300">
        <v>1000000</v>
      </c>
      <c r="K23" s="300">
        <f>+J23</f>
        <v>1000000</v>
      </c>
      <c r="L23" s="301">
        <v>4.1000000000000002E-2</v>
      </c>
      <c r="M23" s="615"/>
      <c r="N23" s="613"/>
      <c r="O23" s="613"/>
      <c r="P23" s="613"/>
      <c r="Q23" s="613"/>
    </row>
    <row r="24" spans="1:17" ht="15.75" customHeight="1" x14ac:dyDescent="0.2">
      <c r="B24" s="764"/>
      <c r="C24" s="770"/>
      <c r="D24" s="766"/>
      <c r="E24" s="349" t="s">
        <v>247</v>
      </c>
      <c r="F24" s="349" t="s">
        <v>306</v>
      </c>
      <c r="G24" s="299" t="s">
        <v>3</v>
      </c>
      <c r="H24" s="300">
        <v>1800</v>
      </c>
      <c r="I24" s="300">
        <v>10000</v>
      </c>
      <c r="J24" s="300">
        <v>1000000</v>
      </c>
      <c r="K24" s="300">
        <f>+J24</f>
        <v>1000000</v>
      </c>
      <c r="L24" s="301">
        <v>4.5999999999999999E-2</v>
      </c>
      <c r="M24" s="615"/>
      <c r="N24" s="613"/>
      <c r="O24" s="617"/>
      <c r="P24" s="613"/>
      <c r="Q24" s="613"/>
    </row>
    <row r="25" spans="1:17" ht="15.75" customHeight="1" x14ac:dyDescent="0.2">
      <c r="B25" s="304">
        <v>41376</v>
      </c>
      <c r="C25" s="299" t="s">
        <v>307</v>
      </c>
      <c r="D25" s="306" t="s">
        <v>290</v>
      </c>
      <c r="E25" s="349" t="s">
        <v>6</v>
      </c>
      <c r="F25" s="349" t="s">
        <v>304</v>
      </c>
      <c r="G25" s="299" t="s">
        <v>8</v>
      </c>
      <c r="H25" s="300">
        <v>360</v>
      </c>
      <c r="I25" s="300">
        <v>1000</v>
      </c>
      <c r="J25" s="300">
        <v>17500000</v>
      </c>
      <c r="K25" s="300">
        <f t="shared" ref="K25:K33" si="0">J25/$L$3</f>
        <v>2551020.4081632653</v>
      </c>
      <c r="L25" s="301">
        <v>4.2500000000000003E-2</v>
      </c>
      <c r="M25" s="615"/>
      <c r="N25" s="613"/>
      <c r="O25" s="613"/>
      <c r="P25" s="613"/>
      <c r="Q25" s="613"/>
    </row>
    <row r="26" spans="1:17" ht="15.75" customHeight="1" x14ac:dyDescent="0.2">
      <c r="B26" s="304">
        <v>41394</v>
      </c>
      <c r="C26" s="299" t="s">
        <v>307</v>
      </c>
      <c r="D26" s="306" t="s">
        <v>291</v>
      </c>
      <c r="E26" s="349" t="s">
        <v>6</v>
      </c>
      <c r="F26" s="349" t="s">
        <v>304</v>
      </c>
      <c r="G26" s="299" t="s">
        <v>8</v>
      </c>
      <c r="H26" s="300">
        <v>360</v>
      </c>
      <c r="I26" s="300">
        <v>10000</v>
      </c>
      <c r="J26" s="300">
        <v>6850000</v>
      </c>
      <c r="K26" s="300">
        <f t="shared" si="0"/>
        <v>998542.27405247814</v>
      </c>
      <c r="L26" s="301">
        <v>0.03</v>
      </c>
      <c r="M26" s="615"/>
      <c r="N26" s="618"/>
      <c r="O26" s="618"/>
      <c r="P26" s="613"/>
      <c r="Q26" s="613"/>
    </row>
    <row r="27" spans="1:17" ht="15.75" customHeight="1" x14ac:dyDescent="0.2">
      <c r="B27" s="767">
        <v>41389</v>
      </c>
      <c r="C27" s="769" t="s">
        <v>303</v>
      </c>
      <c r="D27" s="765" t="s">
        <v>318</v>
      </c>
      <c r="E27" s="349" t="s">
        <v>238</v>
      </c>
      <c r="F27" s="349" t="s">
        <v>304</v>
      </c>
      <c r="G27" s="299" t="s">
        <v>3</v>
      </c>
      <c r="H27" s="300">
        <v>1440</v>
      </c>
      <c r="I27" s="300">
        <v>10000</v>
      </c>
      <c r="J27" s="300">
        <v>13000000</v>
      </c>
      <c r="K27" s="300">
        <f t="shared" si="0"/>
        <v>1895043.7317784256</v>
      </c>
      <c r="L27" s="301">
        <v>4.1000000000000002E-2</v>
      </c>
      <c r="M27" s="615"/>
      <c r="N27" s="613"/>
      <c r="O27" s="613"/>
      <c r="P27" s="613"/>
      <c r="Q27" s="613"/>
    </row>
    <row r="28" spans="1:17" ht="15.75" customHeight="1" x14ac:dyDescent="0.2">
      <c r="B28" s="767"/>
      <c r="C28" s="780"/>
      <c r="D28" s="771"/>
      <c r="E28" s="349" t="s">
        <v>245</v>
      </c>
      <c r="F28" s="349" t="s">
        <v>304</v>
      </c>
      <c r="G28" s="299" t="s">
        <v>3</v>
      </c>
      <c r="H28" s="300">
        <v>1800</v>
      </c>
      <c r="I28" s="300">
        <v>10000</v>
      </c>
      <c r="J28" s="300">
        <v>13000000</v>
      </c>
      <c r="K28" s="300">
        <f t="shared" si="0"/>
        <v>1895043.7317784256</v>
      </c>
      <c r="L28" s="301">
        <v>4.5999999999999999E-2</v>
      </c>
      <c r="M28" s="615"/>
      <c r="N28" s="613"/>
      <c r="O28" s="613"/>
      <c r="P28" s="613"/>
      <c r="Q28" s="613"/>
    </row>
    <row r="29" spans="1:17" ht="15.75" customHeight="1" x14ac:dyDescent="0.2">
      <c r="B29" s="767"/>
      <c r="C29" s="770"/>
      <c r="D29" s="766"/>
      <c r="E29" s="349" t="s">
        <v>247</v>
      </c>
      <c r="F29" s="349" t="s">
        <v>304</v>
      </c>
      <c r="G29" s="299" t="s">
        <v>3</v>
      </c>
      <c r="H29" s="300">
        <v>2160</v>
      </c>
      <c r="I29" s="300">
        <v>10000</v>
      </c>
      <c r="J29" s="300">
        <v>12000000</v>
      </c>
      <c r="K29" s="300">
        <f t="shared" si="0"/>
        <v>1749271.137026239</v>
      </c>
      <c r="L29" s="301">
        <v>5.2499999999999998E-2</v>
      </c>
      <c r="M29" s="615"/>
      <c r="N29" s="613"/>
      <c r="O29" s="613"/>
      <c r="P29" s="613"/>
      <c r="Q29" s="613"/>
    </row>
    <row r="30" spans="1:17" ht="15.75" customHeight="1" x14ac:dyDescent="0.2">
      <c r="B30" s="763">
        <v>41417</v>
      </c>
      <c r="C30" s="769" t="s">
        <v>303</v>
      </c>
      <c r="D30" s="765" t="s">
        <v>319</v>
      </c>
      <c r="E30" s="349" t="s">
        <v>238</v>
      </c>
      <c r="F30" s="349" t="s">
        <v>304</v>
      </c>
      <c r="G30" s="299" t="s">
        <v>50</v>
      </c>
      <c r="H30" s="300">
        <v>2160</v>
      </c>
      <c r="I30" s="300">
        <v>10000</v>
      </c>
      <c r="J30" s="300">
        <v>60000000</v>
      </c>
      <c r="K30" s="300">
        <f t="shared" si="0"/>
        <v>8746355.6851311941</v>
      </c>
      <c r="L30" s="301">
        <v>0.06</v>
      </c>
      <c r="M30" s="615"/>
      <c r="N30" s="613"/>
      <c r="O30" s="613"/>
      <c r="P30" s="613"/>
      <c r="Q30" s="613"/>
    </row>
    <row r="31" spans="1:17" ht="15.75" customHeight="1" x14ac:dyDescent="0.2">
      <c r="B31" s="764"/>
      <c r="C31" s="770"/>
      <c r="D31" s="766"/>
      <c r="E31" s="349" t="s">
        <v>245</v>
      </c>
      <c r="F31" s="349" t="s">
        <v>304</v>
      </c>
      <c r="G31" s="299" t="s">
        <v>50</v>
      </c>
      <c r="H31" s="300">
        <v>2880</v>
      </c>
      <c r="I31" s="300">
        <v>10000</v>
      </c>
      <c r="J31" s="300">
        <v>110000000</v>
      </c>
      <c r="K31" s="300">
        <f t="shared" si="0"/>
        <v>16034985.422740525</v>
      </c>
      <c r="L31" s="301">
        <v>7.0000000000000007E-2</v>
      </c>
      <c r="M31" s="615"/>
      <c r="N31" s="613"/>
      <c r="O31" s="613"/>
      <c r="P31" s="613"/>
      <c r="Q31" s="613"/>
    </row>
    <row r="32" spans="1:17" ht="15.75" customHeight="1" x14ac:dyDescent="0.2">
      <c r="B32" s="767">
        <v>41416</v>
      </c>
      <c r="C32" s="793" t="s">
        <v>317</v>
      </c>
      <c r="D32" s="765" t="s">
        <v>320</v>
      </c>
      <c r="E32" s="349" t="s">
        <v>238</v>
      </c>
      <c r="F32" s="349" t="s">
        <v>304</v>
      </c>
      <c r="G32" s="305" t="s">
        <v>206</v>
      </c>
      <c r="H32" s="300">
        <v>1080</v>
      </c>
      <c r="I32" s="300">
        <v>10000</v>
      </c>
      <c r="J32" s="300">
        <v>100000000</v>
      </c>
      <c r="K32" s="300">
        <f t="shared" si="0"/>
        <v>14577259.475218657</v>
      </c>
      <c r="L32" s="301">
        <v>3.2000000000000001E-2</v>
      </c>
      <c r="M32" s="616"/>
      <c r="N32" s="613"/>
      <c r="O32" s="613"/>
      <c r="P32" s="613"/>
      <c r="Q32" s="613"/>
    </row>
    <row r="33" spans="2:17" ht="15.75" customHeight="1" x14ac:dyDescent="0.2">
      <c r="B33" s="767"/>
      <c r="C33" s="794"/>
      <c r="D33" s="766"/>
      <c r="E33" s="349" t="s">
        <v>245</v>
      </c>
      <c r="F33" s="349" t="s">
        <v>304</v>
      </c>
      <c r="G33" s="305" t="s">
        <v>206</v>
      </c>
      <c r="H33" s="300">
        <v>1620</v>
      </c>
      <c r="I33" s="300">
        <v>10000</v>
      </c>
      <c r="J33" s="300">
        <v>50000000</v>
      </c>
      <c r="K33" s="300">
        <f t="shared" si="0"/>
        <v>7288629.7376093287</v>
      </c>
      <c r="L33" s="301">
        <v>3.5000000000000003E-2</v>
      </c>
      <c r="M33" s="616"/>
      <c r="N33" s="613"/>
      <c r="O33" s="613"/>
      <c r="P33" s="613"/>
      <c r="Q33" s="613"/>
    </row>
    <row r="34" spans="2:17" ht="15.75" customHeight="1" x14ac:dyDescent="0.2">
      <c r="B34" s="767">
        <v>41422</v>
      </c>
      <c r="C34" s="793" t="s">
        <v>317</v>
      </c>
      <c r="D34" s="765" t="s">
        <v>321</v>
      </c>
      <c r="E34" s="349" t="s">
        <v>238</v>
      </c>
      <c r="F34" s="349" t="s">
        <v>306</v>
      </c>
      <c r="G34" s="305" t="s">
        <v>47</v>
      </c>
      <c r="H34" s="300">
        <v>720</v>
      </c>
      <c r="I34" s="300">
        <v>1000</v>
      </c>
      <c r="J34" s="300">
        <v>10000000</v>
      </c>
      <c r="K34" s="300">
        <f>+J34</f>
        <v>10000000</v>
      </c>
      <c r="L34" s="301">
        <v>1.7500000000000002E-2</v>
      </c>
      <c r="M34" s="616"/>
      <c r="N34" s="613"/>
      <c r="O34" s="613"/>
      <c r="P34" s="613"/>
      <c r="Q34" s="613"/>
    </row>
    <row r="35" spans="2:17" ht="15.75" customHeight="1" x14ac:dyDescent="0.2">
      <c r="B35" s="767"/>
      <c r="C35" s="794"/>
      <c r="D35" s="766"/>
      <c r="E35" s="349" t="s">
        <v>245</v>
      </c>
      <c r="F35" s="349" t="s">
        <v>306</v>
      </c>
      <c r="G35" s="305" t="s">
        <v>47</v>
      </c>
      <c r="H35" s="300">
        <v>1800</v>
      </c>
      <c r="I35" s="300">
        <v>1000</v>
      </c>
      <c r="J35" s="300">
        <v>14900000</v>
      </c>
      <c r="K35" s="300">
        <f>+J35</f>
        <v>14900000</v>
      </c>
      <c r="L35" s="301">
        <v>3.2500000000000001E-2</v>
      </c>
      <c r="M35" s="616"/>
      <c r="N35" s="613"/>
      <c r="O35" s="613"/>
      <c r="P35" s="613"/>
      <c r="Q35" s="613"/>
    </row>
    <row r="36" spans="2:17" ht="15.75" customHeight="1" x14ac:dyDescent="0.2">
      <c r="B36" s="767">
        <v>41422</v>
      </c>
      <c r="C36" s="769" t="s">
        <v>303</v>
      </c>
      <c r="D36" s="775" t="s">
        <v>370</v>
      </c>
      <c r="E36" s="349" t="s">
        <v>238</v>
      </c>
      <c r="F36" s="349" t="s">
        <v>304</v>
      </c>
      <c r="G36" s="299" t="s">
        <v>8</v>
      </c>
      <c r="H36" s="300">
        <v>360</v>
      </c>
      <c r="I36" s="300">
        <v>10000</v>
      </c>
      <c r="J36" s="300">
        <v>4550000</v>
      </c>
      <c r="K36" s="300">
        <f t="shared" ref="K36:K42" si="1">J36/$L$3</f>
        <v>663265.30612244899</v>
      </c>
      <c r="L36" s="301">
        <v>0.03</v>
      </c>
      <c r="M36" s="616"/>
      <c r="N36" s="613"/>
      <c r="O36" s="613"/>
      <c r="P36" s="613"/>
      <c r="Q36" s="613"/>
    </row>
    <row r="37" spans="2:17" ht="15.75" customHeight="1" x14ac:dyDescent="0.2">
      <c r="B37" s="767"/>
      <c r="C37" s="780"/>
      <c r="D37" s="775"/>
      <c r="E37" s="349" t="s">
        <v>245</v>
      </c>
      <c r="F37" s="349" t="s">
        <v>304</v>
      </c>
      <c r="G37" s="305" t="s">
        <v>3</v>
      </c>
      <c r="H37" s="300">
        <v>720</v>
      </c>
      <c r="I37" s="300">
        <v>10000</v>
      </c>
      <c r="J37" s="300">
        <v>5250000</v>
      </c>
      <c r="K37" s="300">
        <f t="shared" si="1"/>
        <v>765306.12244897953</v>
      </c>
      <c r="L37" s="301">
        <v>3.5000000000000003E-2</v>
      </c>
      <c r="M37" s="616"/>
      <c r="N37" s="613"/>
      <c r="O37" s="613"/>
      <c r="P37" s="613"/>
      <c r="Q37" s="613"/>
    </row>
    <row r="38" spans="2:17" ht="15.75" customHeight="1" x14ac:dyDescent="0.2">
      <c r="B38" s="767"/>
      <c r="C38" s="780"/>
      <c r="D38" s="775"/>
      <c r="E38" s="349" t="s">
        <v>247</v>
      </c>
      <c r="F38" s="349" t="s">
        <v>304</v>
      </c>
      <c r="G38" s="305" t="s">
        <v>3</v>
      </c>
      <c r="H38" s="300">
        <v>1080</v>
      </c>
      <c r="I38" s="300">
        <v>10000</v>
      </c>
      <c r="J38" s="300">
        <v>6230000</v>
      </c>
      <c r="K38" s="300">
        <f t="shared" si="1"/>
        <v>908163.26530612237</v>
      </c>
      <c r="L38" s="301">
        <v>0.04</v>
      </c>
      <c r="M38" s="615"/>
      <c r="N38" s="613"/>
      <c r="O38" s="613"/>
      <c r="P38" s="613"/>
      <c r="Q38" s="613"/>
    </row>
    <row r="39" spans="2:17" ht="15.75" customHeight="1" x14ac:dyDescent="0.2">
      <c r="B39" s="767"/>
      <c r="C39" s="780"/>
      <c r="D39" s="775"/>
      <c r="E39" s="349" t="s">
        <v>251</v>
      </c>
      <c r="F39" s="349" t="s">
        <v>304</v>
      </c>
      <c r="G39" s="305" t="s">
        <v>3</v>
      </c>
      <c r="H39" s="300">
        <v>1440</v>
      </c>
      <c r="I39" s="300">
        <v>10000</v>
      </c>
      <c r="J39" s="300">
        <v>7350000</v>
      </c>
      <c r="K39" s="300">
        <f t="shared" si="1"/>
        <v>1071428.5714285714</v>
      </c>
      <c r="L39" s="301">
        <v>4.4999999999999998E-2</v>
      </c>
      <c r="M39" s="615"/>
      <c r="N39" s="613"/>
      <c r="O39" s="613"/>
      <c r="P39" s="613"/>
      <c r="Q39" s="613"/>
    </row>
    <row r="40" spans="2:17" ht="15.75" customHeight="1" x14ac:dyDescent="0.2">
      <c r="B40" s="767"/>
      <c r="C40" s="780"/>
      <c r="D40" s="775"/>
      <c r="E40" s="349" t="s">
        <v>252</v>
      </c>
      <c r="F40" s="349" t="s">
        <v>304</v>
      </c>
      <c r="G40" s="305" t="s">
        <v>3</v>
      </c>
      <c r="H40" s="300">
        <v>1800</v>
      </c>
      <c r="I40" s="300">
        <v>10000</v>
      </c>
      <c r="J40" s="300">
        <v>8120000</v>
      </c>
      <c r="K40" s="300">
        <f t="shared" si="1"/>
        <v>1183673.469387755</v>
      </c>
      <c r="L40" s="301">
        <v>5.2499999999999998E-2</v>
      </c>
      <c r="M40" s="615"/>
      <c r="N40" s="613"/>
      <c r="O40" s="613"/>
      <c r="P40" s="613"/>
      <c r="Q40" s="613"/>
    </row>
    <row r="41" spans="2:17" ht="15.75" customHeight="1" x14ac:dyDescent="0.2">
      <c r="B41" s="767"/>
      <c r="C41" s="780"/>
      <c r="D41" s="775"/>
      <c r="E41" s="349" t="s">
        <v>322</v>
      </c>
      <c r="F41" s="349" t="s">
        <v>304</v>
      </c>
      <c r="G41" s="305" t="s">
        <v>3</v>
      </c>
      <c r="H41" s="300">
        <v>2160</v>
      </c>
      <c r="I41" s="300">
        <v>10000</v>
      </c>
      <c r="J41" s="300">
        <v>9800000</v>
      </c>
      <c r="K41" s="300">
        <f t="shared" si="1"/>
        <v>1428571.4285714284</v>
      </c>
      <c r="L41" s="301">
        <v>5.5E-2</v>
      </c>
      <c r="M41" s="615"/>
      <c r="N41" s="613"/>
      <c r="O41" s="613"/>
      <c r="P41" s="613"/>
      <c r="Q41" s="613"/>
    </row>
    <row r="42" spans="2:17" ht="15.75" customHeight="1" x14ac:dyDescent="0.2">
      <c r="B42" s="763"/>
      <c r="C42" s="770"/>
      <c r="D42" s="765"/>
      <c r="E42" s="353" t="s">
        <v>323</v>
      </c>
      <c r="F42" s="349" t="s">
        <v>304</v>
      </c>
      <c r="G42" s="305" t="s">
        <v>3</v>
      </c>
      <c r="H42" s="307">
        <v>2520</v>
      </c>
      <c r="I42" s="307">
        <v>10000</v>
      </c>
      <c r="J42" s="307">
        <v>9800000</v>
      </c>
      <c r="K42" s="300">
        <f t="shared" si="1"/>
        <v>1428571.4285714284</v>
      </c>
      <c r="L42" s="308">
        <v>6.5000000000000002E-2</v>
      </c>
      <c r="M42" s="615"/>
      <c r="N42" s="613"/>
      <c r="O42" s="613"/>
      <c r="P42" s="613"/>
      <c r="Q42" s="613"/>
    </row>
    <row r="43" spans="2:17" ht="15.75" customHeight="1" x14ac:dyDescent="0.2">
      <c r="B43" s="304">
        <v>41438</v>
      </c>
      <c r="C43" s="349" t="s">
        <v>303</v>
      </c>
      <c r="D43" s="306" t="s">
        <v>324</v>
      </c>
      <c r="E43" s="349" t="s">
        <v>6</v>
      </c>
      <c r="F43" s="349" t="s">
        <v>306</v>
      </c>
      <c r="G43" s="299" t="s">
        <v>325</v>
      </c>
      <c r="H43" s="309">
        <v>2520</v>
      </c>
      <c r="I43" s="309">
        <v>1000</v>
      </c>
      <c r="J43" s="309">
        <v>135000000</v>
      </c>
      <c r="K43" s="300">
        <f>+J43</f>
        <v>135000000</v>
      </c>
      <c r="L43" s="310">
        <v>5.8500000000000003E-2</v>
      </c>
      <c r="M43" s="616"/>
      <c r="N43" s="613"/>
      <c r="O43" s="613"/>
      <c r="P43" s="613"/>
      <c r="Q43" s="613"/>
    </row>
    <row r="44" spans="2:17" ht="15.75" customHeight="1" x14ac:dyDescent="0.2">
      <c r="B44" s="304">
        <v>41442</v>
      </c>
      <c r="C44" s="299" t="s">
        <v>307</v>
      </c>
      <c r="D44" s="306" t="s">
        <v>326</v>
      </c>
      <c r="E44" s="349" t="s">
        <v>6</v>
      </c>
      <c r="F44" s="349" t="s">
        <v>306</v>
      </c>
      <c r="G44" s="299" t="s">
        <v>279</v>
      </c>
      <c r="H44" s="309">
        <v>360</v>
      </c>
      <c r="I44" s="309">
        <v>1000</v>
      </c>
      <c r="J44" s="309">
        <v>2000000</v>
      </c>
      <c r="K44" s="300">
        <f>+J44</f>
        <v>2000000</v>
      </c>
      <c r="L44" s="310">
        <v>1.4999999999999999E-2</v>
      </c>
      <c r="M44" s="616"/>
      <c r="N44" s="613"/>
      <c r="O44" s="613"/>
      <c r="P44" s="613"/>
      <c r="Q44" s="613"/>
    </row>
    <row r="45" spans="2:17" ht="15.75" customHeight="1" x14ac:dyDescent="0.2">
      <c r="B45" s="763">
        <v>41479</v>
      </c>
      <c r="C45" s="769" t="s">
        <v>305</v>
      </c>
      <c r="D45" s="765" t="s">
        <v>327</v>
      </c>
      <c r="E45" s="349" t="s">
        <v>238</v>
      </c>
      <c r="F45" s="349" t="s">
        <v>304</v>
      </c>
      <c r="G45" s="299" t="s">
        <v>8</v>
      </c>
      <c r="H45" s="309">
        <v>347</v>
      </c>
      <c r="I45" s="309">
        <v>5000</v>
      </c>
      <c r="J45" s="309">
        <v>34000000</v>
      </c>
      <c r="K45" s="300">
        <f>J45/$L$3</f>
        <v>4956268.2215743437</v>
      </c>
      <c r="L45" s="310">
        <v>3.2000000000000001E-2</v>
      </c>
      <c r="M45" s="616"/>
      <c r="N45" s="613"/>
      <c r="O45" s="613"/>
      <c r="P45" s="613"/>
      <c r="Q45" s="613"/>
    </row>
    <row r="46" spans="2:17" ht="15.75" customHeight="1" x14ac:dyDescent="0.2">
      <c r="B46" s="768"/>
      <c r="C46" s="780"/>
      <c r="D46" s="771"/>
      <c r="E46" s="349" t="s">
        <v>245</v>
      </c>
      <c r="F46" s="349" t="s">
        <v>304</v>
      </c>
      <c r="G46" s="299" t="s">
        <v>50</v>
      </c>
      <c r="H46" s="309">
        <v>743</v>
      </c>
      <c r="I46" s="309">
        <v>5000</v>
      </c>
      <c r="J46" s="309">
        <v>34000000</v>
      </c>
      <c r="K46" s="300">
        <f>J46/$L$3</f>
        <v>4956268.2215743437</v>
      </c>
      <c r="L46" s="310">
        <v>4.4999999999999998E-2</v>
      </c>
      <c r="M46" s="616"/>
      <c r="N46" s="613"/>
      <c r="O46" s="613"/>
      <c r="P46" s="613"/>
      <c r="Q46" s="613"/>
    </row>
    <row r="47" spans="2:17" ht="15.75" customHeight="1" x14ac:dyDescent="0.2">
      <c r="B47" s="768"/>
      <c r="C47" s="780"/>
      <c r="D47" s="771"/>
      <c r="E47" s="349" t="s">
        <v>247</v>
      </c>
      <c r="F47" s="349" t="s">
        <v>304</v>
      </c>
      <c r="G47" s="299" t="s">
        <v>50</v>
      </c>
      <c r="H47" s="309">
        <v>1109</v>
      </c>
      <c r="I47" s="309">
        <v>5000</v>
      </c>
      <c r="J47" s="309">
        <v>34000000</v>
      </c>
      <c r="K47" s="300">
        <f>J47/$L$3</f>
        <v>4956268.2215743437</v>
      </c>
      <c r="L47" s="310">
        <v>5.0989E-2</v>
      </c>
      <c r="M47" s="616"/>
      <c r="N47" s="613"/>
      <c r="O47" s="613"/>
      <c r="P47" s="613"/>
      <c r="Q47" s="613"/>
    </row>
    <row r="48" spans="2:17" ht="15.75" customHeight="1" x14ac:dyDescent="0.2">
      <c r="B48" s="768"/>
      <c r="C48" s="780"/>
      <c r="D48" s="771"/>
      <c r="E48" s="349" t="s">
        <v>251</v>
      </c>
      <c r="F48" s="349" t="s">
        <v>304</v>
      </c>
      <c r="G48" s="299" t="s">
        <v>50</v>
      </c>
      <c r="H48" s="309">
        <v>1474</v>
      </c>
      <c r="I48" s="309">
        <v>5000</v>
      </c>
      <c r="J48" s="309">
        <v>34000000</v>
      </c>
      <c r="K48" s="300">
        <f>J48/$L$3</f>
        <v>4956268.2215743437</v>
      </c>
      <c r="L48" s="310">
        <v>5.5500000000000001E-2</v>
      </c>
      <c r="M48" s="616"/>
      <c r="N48" s="613"/>
      <c r="O48" s="613"/>
      <c r="P48" s="613"/>
      <c r="Q48" s="613"/>
    </row>
    <row r="49" spans="2:17" ht="15.75" customHeight="1" x14ac:dyDescent="0.2">
      <c r="B49" s="764"/>
      <c r="C49" s="770"/>
      <c r="D49" s="766"/>
      <c r="E49" s="349" t="s">
        <v>252</v>
      </c>
      <c r="F49" s="349" t="s">
        <v>304</v>
      </c>
      <c r="G49" s="299" t="s">
        <v>50</v>
      </c>
      <c r="H49" s="309">
        <v>1839</v>
      </c>
      <c r="I49" s="309">
        <v>5000</v>
      </c>
      <c r="J49" s="309">
        <v>34000000</v>
      </c>
      <c r="K49" s="300">
        <f>J49/$L$3</f>
        <v>4956268.2215743437</v>
      </c>
      <c r="L49" s="310">
        <v>5.9499999999999997E-2</v>
      </c>
      <c r="M49" s="616"/>
      <c r="N49" s="613"/>
      <c r="O49" s="613"/>
      <c r="P49" s="613"/>
      <c r="Q49" s="613"/>
    </row>
    <row r="50" spans="2:17" ht="15.75" customHeight="1" x14ac:dyDescent="0.2">
      <c r="B50" s="304">
        <v>41481</v>
      </c>
      <c r="C50" s="349" t="s">
        <v>307</v>
      </c>
      <c r="D50" s="306" t="s">
        <v>328</v>
      </c>
      <c r="E50" s="349" t="s">
        <v>6</v>
      </c>
      <c r="F50" s="349" t="s">
        <v>306</v>
      </c>
      <c r="G50" s="299" t="s">
        <v>8</v>
      </c>
      <c r="H50" s="309">
        <v>360</v>
      </c>
      <c r="I50" s="309">
        <v>10000</v>
      </c>
      <c r="J50" s="309">
        <v>5000000</v>
      </c>
      <c r="K50" s="300">
        <f>+J50</f>
        <v>5000000</v>
      </c>
      <c r="L50" s="310">
        <v>0.03</v>
      </c>
      <c r="M50" s="616"/>
      <c r="N50" s="613"/>
      <c r="O50" s="613"/>
      <c r="P50" s="613"/>
      <c r="Q50" s="613"/>
    </row>
    <row r="51" spans="2:17" ht="15.75" customHeight="1" x14ac:dyDescent="0.2">
      <c r="B51" s="304">
        <v>41486</v>
      </c>
      <c r="C51" s="349" t="s">
        <v>303</v>
      </c>
      <c r="D51" s="306" t="s">
        <v>371</v>
      </c>
      <c r="E51" s="349" t="s">
        <v>6</v>
      </c>
      <c r="F51" s="349" t="s">
        <v>306</v>
      </c>
      <c r="G51" s="299" t="s">
        <v>3</v>
      </c>
      <c r="H51" s="309">
        <v>2160</v>
      </c>
      <c r="I51" s="309">
        <v>1000</v>
      </c>
      <c r="J51" s="309">
        <v>3000000</v>
      </c>
      <c r="K51" s="300">
        <f>+J51</f>
        <v>3000000</v>
      </c>
      <c r="L51" s="310">
        <v>4.4999999999999998E-2</v>
      </c>
      <c r="M51" s="616"/>
      <c r="N51" s="613"/>
      <c r="O51" s="613"/>
      <c r="P51" s="613"/>
      <c r="Q51" s="613"/>
    </row>
    <row r="52" spans="2:17" ht="15.75" customHeight="1" x14ac:dyDescent="0.2">
      <c r="B52" s="304">
        <v>41507</v>
      </c>
      <c r="C52" s="349" t="s">
        <v>369</v>
      </c>
      <c r="D52" s="306" t="s">
        <v>372</v>
      </c>
      <c r="E52" s="349" t="s">
        <v>6</v>
      </c>
      <c r="F52" s="349" t="s">
        <v>304</v>
      </c>
      <c r="G52" s="299" t="s">
        <v>57</v>
      </c>
      <c r="H52" s="309">
        <v>2880</v>
      </c>
      <c r="I52" s="309">
        <v>10000</v>
      </c>
      <c r="J52" s="309">
        <v>32000000</v>
      </c>
      <c r="K52" s="300">
        <f>J52/$L$3</f>
        <v>4664723.0320699709</v>
      </c>
      <c r="L52" s="310">
        <v>5.5E-2</v>
      </c>
      <c r="M52" s="616"/>
      <c r="N52" s="613"/>
      <c r="O52" s="613"/>
      <c r="P52" s="613"/>
      <c r="Q52" s="613"/>
    </row>
    <row r="53" spans="2:17" ht="15.75" customHeight="1" x14ac:dyDescent="0.2">
      <c r="B53" s="304">
        <v>41521</v>
      </c>
      <c r="C53" s="349" t="s">
        <v>307</v>
      </c>
      <c r="D53" s="306" t="s">
        <v>375</v>
      </c>
      <c r="E53" s="349" t="s">
        <v>6</v>
      </c>
      <c r="F53" s="349" t="s">
        <v>304</v>
      </c>
      <c r="G53" s="299" t="s">
        <v>8</v>
      </c>
      <c r="H53" s="309">
        <v>360</v>
      </c>
      <c r="I53" s="309">
        <v>1000</v>
      </c>
      <c r="J53" s="309">
        <v>20000000</v>
      </c>
      <c r="K53" s="300">
        <f>J53/$L$3</f>
        <v>2915451.8950437317</v>
      </c>
      <c r="L53" s="311">
        <v>2.8899999999999999E-2</v>
      </c>
      <c r="M53" s="616"/>
      <c r="N53" s="613"/>
      <c r="O53" s="613"/>
      <c r="P53" s="613"/>
      <c r="Q53" s="613"/>
    </row>
    <row r="54" spans="2:17" ht="15.75" customHeight="1" x14ac:dyDescent="0.2">
      <c r="B54" s="763">
        <v>41521</v>
      </c>
      <c r="C54" s="769" t="s">
        <v>303</v>
      </c>
      <c r="D54" s="765" t="s">
        <v>376</v>
      </c>
      <c r="E54" s="349" t="s">
        <v>238</v>
      </c>
      <c r="F54" s="349" t="s">
        <v>304</v>
      </c>
      <c r="G54" s="299" t="s">
        <v>47</v>
      </c>
      <c r="H54" s="309">
        <v>2520</v>
      </c>
      <c r="I54" s="309">
        <v>10000</v>
      </c>
      <c r="J54" s="309">
        <v>21000000</v>
      </c>
      <c r="K54" s="300">
        <f>J54/$L$3</f>
        <v>3061224.4897959181</v>
      </c>
      <c r="L54" s="311">
        <v>5.2499999999999998E-2</v>
      </c>
      <c r="M54" s="616"/>
      <c r="N54" s="613"/>
      <c r="O54" s="613"/>
      <c r="P54" s="613"/>
      <c r="Q54" s="613"/>
    </row>
    <row r="55" spans="2:17" ht="15.75" customHeight="1" x14ac:dyDescent="0.2">
      <c r="B55" s="764"/>
      <c r="C55" s="770"/>
      <c r="D55" s="766"/>
      <c r="E55" s="349" t="s">
        <v>245</v>
      </c>
      <c r="F55" s="349" t="s">
        <v>304</v>
      </c>
      <c r="G55" s="299" t="s">
        <v>47</v>
      </c>
      <c r="H55" s="309">
        <v>2880</v>
      </c>
      <c r="I55" s="309">
        <v>10000</v>
      </c>
      <c r="J55" s="309">
        <v>21000000</v>
      </c>
      <c r="K55" s="300">
        <f>J55/$L$3</f>
        <v>3061224.4897959181</v>
      </c>
      <c r="L55" s="311">
        <v>5.5E-2</v>
      </c>
      <c r="M55" s="616"/>
      <c r="N55" s="613"/>
      <c r="O55" s="613"/>
      <c r="P55" s="613"/>
      <c r="Q55" s="613"/>
    </row>
    <row r="56" spans="2:17" ht="15.75" customHeight="1" x14ac:dyDescent="0.2">
      <c r="B56" s="304">
        <v>41526</v>
      </c>
      <c r="C56" s="349" t="s">
        <v>307</v>
      </c>
      <c r="D56" s="306" t="s">
        <v>377</v>
      </c>
      <c r="E56" s="349" t="s">
        <v>6</v>
      </c>
      <c r="F56" s="349" t="s">
        <v>306</v>
      </c>
      <c r="G56" s="299" t="s">
        <v>8</v>
      </c>
      <c r="H56" s="309">
        <v>360</v>
      </c>
      <c r="I56" s="309">
        <v>10000</v>
      </c>
      <c r="J56" s="309">
        <v>7500000</v>
      </c>
      <c r="K56" s="300">
        <f>+J56</f>
        <v>7500000</v>
      </c>
      <c r="L56" s="311">
        <v>0.03</v>
      </c>
      <c r="M56" s="616"/>
      <c r="N56" s="613"/>
      <c r="O56" s="613"/>
      <c r="P56" s="613"/>
      <c r="Q56" s="613"/>
    </row>
    <row r="57" spans="2:17" ht="15.75" customHeight="1" x14ac:dyDescent="0.2">
      <c r="B57" s="763">
        <v>41541</v>
      </c>
      <c r="C57" s="769" t="s">
        <v>317</v>
      </c>
      <c r="D57" s="765" t="s">
        <v>378</v>
      </c>
      <c r="E57" s="349" t="s">
        <v>238</v>
      </c>
      <c r="F57" s="349" t="s">
        <v>306</v>
      </c>
      <c r="G57" s="299" t="s">
        <v>47</v>
      </c>
      <c r="H57" s="309">
        <v>1080</v>
      </c>
      <c r="I57" s="309">
        <v>1000</v>
      </c>
      <c r="J57" s="309">
        <v>10000000</v>
      </c>
      <c r="K57" s="300">
        <f>+J57</f>
        <v>10000000</v>
      </c>
      <c r="L57" s="311">
        <v>2.2499999999999999E-2</v>
      </c>
      <c r="M57" s="616"/>
      <c r="N57" s="613"/>
      <c r="O57" s="613"/>
      <c r="P57" s="613"/>
      <c r="Q57" s="613"/>
    </row>
    <row r="58" spans="2:17" ht="15.75" customHeight="1" x14ac:dyDescent="0.2">
      <c r="B58" s="768"/>
      <c r="C58" s="770"/>
      <c r="D58" s="771"/>
      <c r="E58" s="353" t="s">
        <v>245</v>
      </c>
      <c r="F58" s="353" t="s">
        <v>306</v>
      </c>
      <c r="G58" s="305" t="s">
        <v>47</v>
      </c>
      <c r="H58" s="312">
        <v>1440</v>
      </c>
      <c r="I58" s="312">
        <v>1000</v>
      </c>
      <c r="J58" s="312">
        <v>14900000</v>
      </c>
      <c r="K58" s="307">
        <f>+J58</f>
        <v>14900000</v>
      </c>
      <c r="L58" s="311">
        <v>2.75E-2</v>
      </c>
      <c r="M58" s="616"/>
      <c r="N58" s="613"/>
      <c r="O58" s="613"/>
      <c r="P58" s="613"/>
      <c r="Q58" s="613"/>
    </row>
    <row r="59" spans="2:17" ht="15.75" customHeight="1" x14ac:dyDescent="0.2">
      <c r="B59" s="364">
        <v>41547</v>
      </c>
      <c r="C59" s="369" t="s">
        <v>369</v>
      </c>
      <c r="D59" s="366" t="s">
        <v>392</v>
      </c>
      <c r="E59" s="349" t="s">
        <v>6</v>
      </c>
      <c r="F59" s="349" t="s">
        <v>304</v>
      </c>
      <c r="G59" s="299" t="s">
        <v>3</v>
      </c>
      <c r="H59" s="309">
        <v>2520</v>
      </c>
      <c r="I59" s="309">
        <v>10000</v>
      </c>
      <c r="J59" s="309">
        <f>I59*7000</f>
        <v>70000000</v>
      </c>
      <c r="K59" s="300">
        <f t="shared" ref="K59" si="2">J59/$L$3</f>
        <v>10204081.632653061</v>
      </c>
      <c r="L59" s="311">
        <v>5.5E-2</v>
      </c>
      <c r="M59" s="616"/>
      <c r="N59" s="613"/>
      <c r="O59" s="613"/>
      <c r="P59" s="613"/>
      <c r="Q59" s="613"/>
    </row>
    <row r="60" spans="2:17" ht="15.75" customHeight="1" x14ac:dyDescent="0.2">
      <c r="B60" s="313">
        <v>41558</v>
      </c>
      <c r="C60" s="369" t="s">
        <v>317</v>
      </c>
      <c r="D60" s="366" t="s">
        <v>409</v>
      </c>
      <c r="E60" s="349" t="s">
        <v>6</v>
      </c>
      <c r="F60" s="349" t="s">
        <v>304</v>
      </c>
      <c r="G60" s="299" t="s">
        <v>3</v>
      </c>
      <c r="H60" s="309">
        <v>2880</v>
      </c>
      <c r="I60" s="309">
        <v>1000</v>
      </c>
      <c r="J60" s="309">
        <v>34800000</v>
      </c>
      <c r="K60" s="300">
        <f t="shared" ref="K60:K71" si="3">J60/$L$3</f>
        <v>5072886.2973760935</v>
      </c>
      <c r="L60" s="311">
        <v>6.5000000000000002E-2</v>
      </c>
      <c r="M60" s="616"/>
      <c r="N60" s="613"/>
      <c r="O60" s="613"/>
      <c r="P60" s="613"/>
      <c r="Q60" s="613"/>
    </row>
    <row r="61" spans="2:17" ht="15.75" customHeight="1" x14ac:dyDescent="0.2">
      <c r="B61" s="763">
        <v>41558</v>
      </c>
      <c r="C61" s="769" t="s">
        <v>305</v>
      </c>
      <c r="D61" s="765" t="s">
        <v>406</v>
      </c>
      <c r="E61" s="349" t="s">
        <v>238</v>
      </c>
      <c r="F61" s="349" t="s">
        <v>304</v>
      </c>
      <c r="G61" s="299" t="s">
        <v>8</v>
      </c>
      <c r="H61" s="309">
        <v>338</v>
      </c>
      <c r="I61" s="309">
        <v>5000</v>
      </c>
      <c r="J61" s="309">
        <v>4000000</v>
      </c>
      <c r="K61" s="300">
        <f t="shared" si="3"/>
        <v>583090.37900874636</v>
      </c>
      <c r="L61" s="310">
        <v>3.2000000000000001E-2</v>
      </c>
      <c r="M61" s="616"/>
      <c r="N61" s="613"/>
      <c r="O61" s="613"/>
      <c r="P61" s="613"/>
      <c r="Q61" s="613"/>
    </row>
    <row r="62" spans="2:17" ht="15.75" customHeight="1" x14ac:dyDescent="0.2">
      <c r="B62" s="768"/>
      <c r="C62" s="780"/>
      <c r="D62" s="771"/>
      <c r="E62" s="349" t="s">
        <v>245</v>
      </c>
      <c r="F62" s="349" t="s">
        <v>304</v>
      </c>
      <c r="G62" s="299" t="s">
        <v>86</v>
      </c>
      <c r="H62" s="309">
        <v>728</v>
      </c>
      <c r="I62" s="309">
        <v>5000</v>
      </c>
      <c r="J62" s="309">
        <v>6000000</v>
      </c>
      <c r="K62" s="300">
        <f t="shared" si="3"/>
        <v>874635.56851311948</v>
      </c>
      <c r="L62" s="310">
        <v>3.5499999999999997E-2</v>
      </c>
      <c r="M62" s="616"/>
      <c r="N62" s="613"/>
      <c r="O62" s="613"/>
      <c r="P62" s="613"/>
      <c r="Q62" s="613"/>
    </row>
    <row r="63" spans="2:17" ht="15.75" customHeight="1" x14ac:dyDescent="0.2">
      <c r="B63" s="768"/>
      <c r="C63" s="780"/>
      <c r="D63" s="771"/>
      <c r="E63" s="349" t="s">
        <v>247</v>
      </c>
      <c r="F63" s="349" t="s">
        <v>304</v>
      </c>
      <c r="G63" s="299" t="s">
        <v>86</v>
      </c>
      <c r="H63" s="309">
        <v>1088</v>
      </c>
      <c r="I63" s="309">
        <v>5000</v>
      </c>
      <c r="J63" s="309">
        <v>10000000</v>
      </c>
      <c r="K63" s="300">
        <f t="shared" si="3"/>
        <v>1457725.9475218658</v>
      </c>
      <c r="L63" s="310">
        <v>4.0500000000000001E-2</v>
      </c>
      <c r="M63" s="616"/>
      <c r="N63" s="613"/>
      <c r="O63" s="613"/>
      <c r="P63" s="613"/>
      <c r="Q63" s="613"/>
    </row>
    <row r="64" spans="2:17" ht="15.75" customHeight="1" x14ac:dyDescent="0.2">
      <c r="B64" s="768"/>
      <c r="C64" s="780"/>
      <c r="D64" s="771"/>
      <c r="E64" s="349" t="s">
        <v>251</v>
      </c>
      <c r="F64" s="349" t="s">
        <v>304</v>
      </c>
      <c r="G64" s="299" t="s">
        <v>86</v>
      </c>
      <c r="H64" s="309">
        <v>1448</v>
      </c>
      <c r="I64" s="309">
        <v>5000</v>
      </c>
      <c r="J64" s="309">
        <v>10000000</v>
      </c>
      <c r="K64" s="300">
        <f t="shared" si="3"/>
        <v>1457725.9475218658</v>
      </c>
      <c r="L64" s="310">
        <v>4.7E-2</v>
      </c>
      <c r="M64" s="616"/>
      <c r="N64" s="613"/>
      <c r="O64" s="613"/>
      <c r="P64" s="613"/>
      <c r="Q64" s="613"/>
    </row>
    <row r="65" spans="2:17" ht="15.75" customHeight="1" x14ac:dyDescent="0.2">
      <c r="B65" s="768"/>
      <c r="C65" s="780"/>
      <c r="D65" s="771"/>
      <c r="E65" s="349" t="s">
        <v>252</v>
      </c>
      <c r="F65" s="349" t="s">
        <v>304</v>
      </c>
      <c r="G65" s="299" t="s">
        <v>86</v>
      </c>
      <c r="H65" s="309">
        <v>1808</v>
      </c>
      <c r="I65" s="309">
        <v>5000</v>
      </c>
      <c r="J65" s="309">
        <v>6000000</v>
      </c>
      <c r="K65" s="300">
        <f t="shared" si="3"/>
        <v>874635.56851311948</v>
      </c>
      <c r="L65" s="310">
        <v>5.3999999999999999E-2</v>
      </c>
      <c r="M65" s="616"/>
      <c r="N65" s="613"/>
      <c r="O65" s="613"/>
      <c r="P65" s="613"/>
      <c r="Q65" s="613"/>
    </row>
    <row r="66" spans="2:17" ht="15.75" customHeight="1" x14ac:dyDescent="0.2">
      <c r="B66" s="764"/>
      <c r="C66" s="770"/>
      <c r="D66" s="766"/>
      <c r="E66" s="349" t="s">
        <v>322</v>
      </c>
      <c r="F66" s="349" t="s">
        <v>304</v>
      </c>
      <c r="G66" s="299" t="s">
        <v>86</v>
      </c>
      <c r="H66" s="309">
        <v>2168</v>
      </c>
      <c r="I66" s="309">
        <v>5000</v>
      </c>
      <c r="J66" s="309">
        <v>4000000</v>
      </c>
      <c r="K66" s="300">
        <f t="shared" si="3"/>
        <v>583090.37900874636</v>
      </c>
      <c r="L66" s="310">
        <v>5.9499999999999997E-2</v>
      </c>
      <c r="M66" s="616"/>
      <c r="N66" s="613"/>
      <c r="O66" s="613"/>
      <c r="P66" s="613"/>
      <c r="Q66" s="613"/>
    </row>
    <row r="67" spans="2:17" ht="15.75" customHeight="1" x14ac:dyDescent="0.2">
      <c r="B67" s="368">
        <v>41572</v>
      </c>
      <c r="C67" s="349" t="s">
        <v>307</v>
      </c>
      <c r="D67" s="371" t="s">
        <v>393</v>
      </c>
      <c r="E67" s="369" t="s">
        <v>6</v>
      </c>
      <c r="F67" s="369" t="s">
        <v>304</v>
      </c>
      <c r="G67" s="372" t="s">
        <v>8</v>
      </c>
      <c r="H67" s="312">
        <v>360</v>
      </c>
      <c r="I67" s="312">
        <v>1000</v>
      </c>
      <c r="J67" s="312">
        <v>10440000</v>
      </c>
      <c r="K67" s="307">
        <f t="shared" ref="K67" si="4">J67/$L$3</f>
        <v>1521865.8892128279</v>
      </c>
      <c r="L67" s="311">
        <v>3.5000000000000003E-2</v>
      </c>
      <c r="M67" s="616"/>
      <c r="N67" s="613"/>
      <c r="O67" s="613"/>
      <c r="P67" s="613"/>
      <c r="Q67" s="613"/>
    </row>
    <row r="68" spans="2:17" ht="15.75" customHeight="1" x14ac:dyDescent="0.2">
      <c r="B68" s="304">
        <v>41578</v>
      </c>
      <c r="C68" s="349" t="s">
        <v>317</v>
      </c>
      <c r="D68" s="371" t="s">
        <v>407</v>
      </c>
      <c r="E68" s="353" t="s">
        <v>6</v>
      </c>
      <c r="F68" s="353" t="s">
        <v>304</v>
      </c>
      <c r="G68" s="372" t="s">
        <v>4</v>
      </c>
      <c r="H68" s="312">
        <v>2700</v>
      </c>
      <c r="I68" s="312">
        <v>10000</v>
      </c>
      <c r="J68" s="312">
        <v>60000000</v>
      </c>
      <c r="K68" s="307">
        <f>J68/$L$3</f>
        <v>8746355.6851311941</v>
      </c>
      <c r="L68" s="311">
        <v>3.5000000000000003E-2</v>
      </c>
      <c r="M68" s="616"/>
      <c r="N68" s="613"/>
      <c r="O68" s="613"/>
      <c r="P68" s="613"/>
      <c r="Q68" s="613"/>
    </row>
    <row r="69" spans="2:17" ht="15.75" customHeight="1" x14ac:dyDescent="0.2">
      <c r="B69" s="365">
        <v>41584</v>
      </c>
      <c r="C69" s="370" t="s">
        <v>317</v>
      </c>
      <c r="D69" s="367" t="s">
        <v>394</v>
      </c>
      <c r="E69" s="369" t="s">
        <v>6</v>
      </c>
      <c r="F69" s="369" t="s">
        <v>304</v>
      </c>
      <c r="G69" s="372" t="s">
        <v>206</v>
      </c>
      <c r="H69" s="312">
        <v>5400</v>
      </c>
      <c r="I69" s="312">
        <v>100000</v>
      </c>
      <c r="J69" s="312">
        <v>70000000</v>
      </c>
      <c r="K69" s="307">
        <f t="shared" ref="K69" si="5">J69/$L$3</f>
        <v>10204081.632653061</v>
      </c>
      <c r="L69" s="311">
        <v>6.25E-2</v>
      </c>
      <c r="M69" s="616"/>
      <c r="N69" s="613"/>
      <c r="O69" s="613"/>
      <c r="P69" s="613"/>
      <c r="Q69" s="613"/>
    </row>
    <row r="70" spans="2:17" ht="15.75" customHeight="1" x14ac:dyDescent="0.2">
      <c r="B70" s="302">
        <v>41600</v>
      </c>
      <c r="C70" s="354" t="s">
        <v>317</v>
      </c>
      <c r="D70" s="367" t="s">
        <v>408</v>
      </c>
      <c r="E70" s="353" t="s">
        <v>6</v>
      </c>
      <c r="F70" s="353" t="s">
        <v>304</v>
      </c>
      <c r="G70" s="372" t="s">
        <v>4</v>
      </c>
      <c r="H70" s="312">
        <v>2160</v>
      </c>
      <c r="I70" s="312">
        <v>10000</v>
      </c>
      <c r="J70" s="312">
        <v>52200000</v>
      </c>
      <c r="K70" s="307">
        <f t="shared" si="3"/>
        <v>7609329.4460641397</v>
      </c>
      <c r="L70" s="311">
        <v>6.25E-2</v>
      </c>
      <c r="M70" s="616"/>
      <c r="N70" s="613"/>
      <c r="O70" s="613"/>
      <c r="P70" s="613"/>
      <c r="Q70" s="613"/>
    </row>
    <row r="71" spans="2:17" ht="15.75" customHeight="1" x14ac:dyDescent="0.2">
      <c r="B71" s="304">
        <v>41624</v>
      </c>
      <c r="C71" s="349" t="s">
        <v>303</v>
      </c>
      <c r="D71" s="306" t="s">
        <v>397</v>
      </c>
      <c r="E71" s="353" t="s">
        <v>6</v>
      </c>
      <c r="F71" s="353" t="s">
        <v>304</v>
      </c>
      <c r="G71" s="305" t="s">
        <v>4</v>
      </c>
      <c r="H71" s="312">
        <v>1800</v>
      </c>
      <c r="I71" s="312">
        <v>10000</v>
      </c>
      <c r="J71" s="312">
        <v>34000000</v>
      </c>
      <c r="K71" s="307">
        <f t="shared" si="3"/>
        <v>4956268.2215743437</v>
      </c>
      <c r="L71" s="311"/>
      <c r="M71" s="616"/>
      <c r="N71" s="613"/>
      <c r="O71" s="613"/>
      <c r="P71" s="613"/>
      <c r="Q71" s="613"/>
    </row>
    <row r="72" spans="2:17" ht="15.75" customHeight="1" x14ac:dyDescent="0.2">
      <c r="B72" s="304">
        <v>41638</v>
      </c>
      <c r="C72" s="349" t="s">
        <v>303</v>
      </c>
      <c r="D72" s="306" t="s">
        <v>400</v>
      </c>
      <c r="E72" s="349" t="s">
        <v>6</v>
      </c>
      <c r="F72" s="349" t="s">
        <v>306</v>
      </c>
      <c r="G72" s="299" t="s">
        <v>4</v>
      </c>
      <c r="H72" s="309">
        <v>2160</v>
      </c>
      <c r="I72" s="309">
        <v>15000</v>
      </c>
      <c r="J72" s="309">
        <v>15000</v>
      </c>
      <c r="K72" s="300">
        <f>J72</f>
        <v>15000</v>
      </c>
      <c r="L72" s="311"/>
      <c r="M72" s="616"/>
      <c r="N72" s="613"/>
      <c r="O72" s="613"/>
      <c r="P72" s="613"/>
      <c r="Q72" s="613"/>
    </row>
    <row r="73" spans="2:17" ht="15.75" customHeight="1" x14ac:dyDescent="0.2">
      <c r="B73" s="335"/>
      <c r="C73" s="355"/>
      <c r="D73" s="317"/>
      <c r="E73" s="355"/>
      <c r="F73" s="355"/>
      <c r="G73" s="317"/>
      <c r="H73" s="318"/>
      <c r="I73" s="318"/>
      <c r="J73" s="318"/>
      <c r="K73" s="336"/>
      <c r="L73" s="319"/>
      <c r="M73" s="616"/>
      <c r="N73" s="613"/>
      <c r="O73" s="613"/>
      <c r="P73" s="613"/>
      <c r="Q73" s="613"/>
    </row>
    <row r="74" spans="2:17" ht="15.75" customHeight="1" x14ac:dyDescent="0.2">
      <c r="B74" s="337"/>
      <c r="C74" s="323"/>
      <c r="D74" s="346" t="s">
        <v>403</v>
      </c>
      <c r="E74" s="323"/>
      <c r="F74" s="323"/>
      <c r="G74" s="323"/>
      <c r="H74" s="324"/>
      <c r="I74" s="324"/>
      <c r="J74" s="324"/>
      <c r="K74" s="338">
        <f>SUM(K6:K73)</f>
        <v>539795174.92711377</v>
      </c>
      <c r="L74" s="325"/>
      <c r="M74" s="616"/>
      <c r="N74" s="613"/>
      <c r="O74" s="613"/>
      <c r="P74" s="613"/>
      <c r="Q74" s="613"/>
    </row>
    <row r="75" spans="2:17" ht="15.75" customHeight="1" x14ac:dyDescent="0.2">
      <c r="B75" s="239"/>
      <c r="C75" s="356"/>
      <c r="D75" s="240"/>
      <c r="E75" s="356"/>
      <c r="F75" s="356"/>
      <c r="G75" s="241"/>
      <c r="H75" s="242"/>
      <c r="I75" s="242"/>
      <c r="J75" s="242"/>
      <c r="K75" s="242"/>
      <c r="L75" s="242"/>
      <c r="M75" s="243"/>
    </row>
    <row r="76" spans="2:17" x14ac:dyDescent="0.2">
      <c r="B76" s="738" t="s">
        <v>329</v>
      </c>
      <c r="C76" s="738"/>
      <c r="D76" s="738"/>
      <c r="E76" s="356"/>
      <c r="F76" s="241"/>
      <c r="G76" s="241"/>
      <c r="H76" s="242"/>
      <c r="I76" s="242"/>
      <c r="J76" s="242"/>
      <c r="K76" s="373"/>
      <c r="L76" s="242"/>
      <c r="M76" s="374"/>
    </row>
    <row r="77" spans="2:17" x14ac:dyDescent="0.2">
      <c r="E77" s="356"/>
      <c r="F77" s="241"/>
      <c r="G77" s="241"/>
      <c r="H77" s="242"/>
      <c r="I77" s="242"/>
      <c r="J77" s="242"/>
      <c r="K77" s="242"/>
      <c r="L77" s="242"/>
      <c r="M77" s="374"/>
    </row>
    <row r="78" spans="2:17" x14ac:dyDescent="0.2">
      <c r="C78" s="241"/>
      <c r="E78" s="356"/>
      <c r="F78" s="241"/>
      <c r="G78" s="241"/>
      <c r="H78" s="245"/>
      <c r="I78" s="245"/>
      <c r="J78" s="245"/>
      <c r="K78" s="245"/>
      <c r="L78" s="245"/>
      <c r="M78" s="246"/>
    </row>
    <row r="79" spans="2:17" ht="12" thickBot="1" x14ac:dyDescent="0.25">
      <c r="B79" s="239"/>
      <c r="C79" s="241"/>
      <c r="D79" s="240"/>
      <c r="E79" s="356"/>
      <c r="F79" s="241"/>
      <c r="G79" s="241"/>
      <c r="H79" s="245"/>
      <c r="I79" s="245"/>
      <c r="J79" s="245"/>
      <c r="K79" s="245"/>
      <c r="L79" s="245"/>
      <c r="M79" s="246"/>
    </row>
    <row r="80" spans="2:17" ht="18" customHeight="1" thickBot="1" x14ac:dyDescent="0.25">
      <c r="B80" s="772" t="s">
        <v>404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4"/>
    </row>
    <row r="81" spans="2:13" ht="33.75" x14ac:dyDescent="0.2">
      <c r="B81" s="326" t="s">
        <v>13</v>
      </c>
      <c r="C81" s="326" t="s">
        <v>15</v>
      </c>
      <c r="D81" s="326" t="s">
        <v>385</v>
      </c>
      <c r="E81" s="326" t="s">
        <v>5</v>
      </c>
      <c r="F81" s="326" t="s">
        <v>302</v>
      </c>
      <c r="G81" s="326" t="s">
        <v>2</v>
      </c>
      <c r="H81" s="327" t="s">
        <v>386</v>
      </c>
      <c r="I81" s="327" t="s">
        <v>17</v>
      </c>
      <c r="J81" s="327" t="s">
        <v>18</v>
      </c>
      <c r="K81" s="327" t="s">
        <v>388</v>
      </c>
      <c r="L81" s="328" t="s">
        <v>177</v>
      </c>
      <c r="M81" s="328" t="s">
        <v>178</v>
      </c>
    </row>
    <row r="82" spans="2:13" ht="15.75" customHeight="1" x14ac:dyDescent="0.2">
      <c r="B82" s="763">
        <v>41325</v>
      </c>
      <c r="C82" s="299" t="s">
        <v>330</v>
      </c>
      <c r="D82" s="765" t="s">
        <v>292</v>
      </c>
      <c r="E82" s="349" t="s">
        <v>238</v>
      </c>
      <c r="F82" s="299" t="s">
        <v>304</v>
      </c>
      <c r="G82" s="299" t="s">
        <v>293</v>
      </c>
      <c r="H82" s="300">
        <v>4015</v>
      </c>
      <c r="I82" s="300">
        <v>70000</v>
      </c>
      <c r="J82" s="300">
        <v>49000000</v>
      </c>
      <c r="K82" s="300">
        <v>7142857.1428571427</v>
      </c>
      <c r="L82" s="314">
        <v>70000</v>
      </c>
      <c r="M82" s="315" t="s">
        <v>175</v>
      </c>
    </row>
    <row r="83" spans="2:13" ht="15.75" customHeight="1" x14ac:dyDescent="0.2">
      <c r="B83" s="764"/>
      <c r="C83" s="299" t="s">
        <v>331</v>
      </c>
      <c r="D83" s="766"/>
      <c r="E83" s="349" t="s">
        <v>245</v>
      </c>
      <c r="F83" s="299" t="s">
        <v>304</v>
      </c>
      <c r="G83" s="299" t="s">
        <v>3</v>
      </c>
      <c r="H83" s="300">
        <v>4015</v>
      </c>
      <c r="I83" s="300">
        <v>70000</v>
      </c>
      <c r="J83" s="300">
        <v>91000000</v>
      </c>
      <c r="K83" s="300">
        <v>13265306.122448999</v>
      </c>
      <c r="L83" s="314">
        <v>70000</v>
      </c>
      <c r="M83" s="315" t="s">
        <v>175</v>
      </c>
    </row>
    <row r="84" spans="2:13" ht="15.75" customHeight="1" x14ac:dyDescent="0.2">
      <c r="B84" s="304">
        <v>41605</v>
      </c>
      <c r="C84" s="299" t="s">
        <v>396</v>
      </c>
      <c r="D84" s="306" t="s">
        <v>395</v>
      </c>
      <c r="E84" s="349" t="s">
        <v>6</v>
      </c>
      <c r="F84" s="299" t="s">
        <v>304</v>
      </c>
      <c r="G84" s="299" t="s">
        <v>3</v>
      </c>
      <c r="H84" s="300">
        <v>270</v>
      </c>
      <c r="I84" s="300">
        <v>350000</v>
      </c>
      <c r="J84" s="300">
        <v>525000000</v>
      </c>
      <c r="K84" s="300">
        <f>J84/$L$3</f>
        <v>76530612.244897962</v>
      </c>
      <c r="L84" s="301"/>
      <c r="M84" s="315" t="s">
        <v>175</v>
      </c>
    </row>
    <row r="85" spans="2:13" ht="15.75" customHeight="1" x14ac:dyDescent="0.2">
      <c r="B85" s="335"/>
      <c r="C85" s="317"/>
      <c r="D85" s="339"/>
      <c r="E85" s="355"/>
      <c r="F85" s="317"/>
      <c r="G85" s="317"/>
      <c r="H85" s="336"/>
      <c r="I85" s="336"/>
      <c r="J85" s="336"/>
      <c r="K85" s="336"/>
      <c r="L85" s="340"/>
      <c r="M85" s="341"/>
    </row>
    <row r="86" spans="2:13" ht="15.75" customHeight="1" x14ac:dyDescent="0.2">
      <c r="B86" s="337"/>
      <c r="C86" s="323"/>
      <c r="D86" s="788" t="s">
        <v>405</v>
      </c>
      <c r="E86" s="788"/>
      <c r="F86" s="788"/>
      <c r="G86" s="788"/>
      <c r="H86" s="788"/>
      <c r="I86" s="342"/>
      <c r="J86" s="342"/>
      <c r="K86" s="345">
        <f>SUM(K82:K85)</f>
        <v>96938775.510204107</v>
      </c>
      <c r="L86" s="343"/>
      <c r="M86" s="344"/>
    </row>
    <row r="87" spans="2:13" x14ac:dyDescent="0.2">
      <c r="B87" s="239"/>
      <c r="C87" s="241"/>
      <c r="D87" s="297"/>
      <c r="E87" s="356"/>
      <c r="F87" s="241"/>
      <c r="G87" s="241"/>
      <c r="H87" s="245"/>
      <c r="I87" s="245"/>
      <c r="J87" s="245"/>
      <c r="K87" s="298"/>
      <c r="L87" s="246"/>
      <c r="M87" s="244"/>
    </row>
    <row r="88" spans="2:13" x14ac:dyDescent="0.2">
      <c r="B88" s="239"/>
      <c r="C88" s="241"/>
      <c r="D88" s="297"/>
      <c r="E88" s="356"/>
      <c r="F88" s="241"/>
      <c r="G88" s="241"/>
      <c r="H88" s="245"/>
      <c r="I88" s="245"/>
      <c r="J88" s="245"/>
      <c r="K88" s="381"/>
      <c r="L88" s="246"/>
      <c r="M88" s="244"/>
    </row>
    <row r="89" spans="2:13" x14ac:dyDescent="0.2">
      <c r="B89" s="239"/>
      <c r="C89" s="241"/>
      <c r="D89" s="297"/>
      <c r="E89" s="356"/>
      <c r="F89" s="241"/>
      <c r="G89" s="241"/>
      <c r="H89" s="245"/>
      <c r="I89" s="245"/>
      <c r="J89" s="245"/>
      <c r="K89" s="298"/>
      <c r="L89" s="246"/>
      <c r="M89" s="244"/>
    </row>
    <row r="90" spans="2:13" x14ac:dyDescent="0.2">
      <c r="B90" s="239"/>
      <c r="C90" s="241"/>
      <c r="D90" s="240"/>
      <c r="E90" s="356"/>
      <c r="F90" s="241"/>
      <c r="G90" s="241"/>
      <c r="H90" s="245"/>
      <c r="I90" s="245"/>
      <c r="J90" s="245"/>
      <c r="K90" s="245"/>
      <c r="L90" s="245"/>
      <c r="M90" s="246"/>
    </row>
    <row r="91" spans="2:13" x14ac:dyDescent="0.2">
      <c r="B91" s="237"/>
      <c r="C91" s="236"/>
      <c r="D91" s="237"/>
      <c r="E91" s="237"/>
      <c r="F91" s="236"/>
      <c r="G91" s="237"/>
      <c r="H91" s="238"/>
      <c r="I91" s="238"/>
      <c r="J91" s="238"/>
      <c r="K91" s="238"/>
      <c r="L91" s="238"/>
      <c r="M91" s="237"/>
    </row>
    <row r="92" spans="2:13" ht="3.75" customHeight="1" thickBot="1" x14ac:dyDescent="0.25">
      <c r="B92" s="237"/>
      <c r="C92" s="236"/>
      <c r="D92" s="237"/>
      <c r="E92" s="237"/>
      <c r="F92" s="236"/>
      <c r="G92" s="237"/>
      <c r="H92" s="238"/>
      <c r="I92" s="238"/>
      <c r="J92" s="238"/>
      <c r="K92" s="238"/>
      <c r="L92" s="238"/>
      <c r="M92" s="237"/>
    </row>
    <row r="93" spans="2:13" ht="22.5" customHeight="1" thickBot="1" x14ac:dyDescent="0.3">
      <c r="B93" s="772" t="s">
        <v>390</v>
      </c>
      <c r="C93" s="773"/>
      <c r="D93" s="773"/>
      <c r="E93" s="773"/>
      <c r="F93" s="773"/>
      <c r="G93" s="773"/>
      <c r="H93" s="773"/>
      <c r="I93" s="773"/>
      <c r="J93" s="773"/>
      <c r="K93" s="774"/>
      <c r="L93" s="358"/>
      <c r="M93" s="237"/>
    </row>
    <row r="94" spans="2:13" ht="33.75" customHeight="1" x14ac:dyDescent="0.25">
      <c r="B94" s="328" t="s">
        <v>294</v>
      </c>
      <c r="C94" s="328" t="str">
        <f>C5</f>
        <v>Instrumento</v>
      </c>
      <c r="D94" s="326" t="s">
        <v>385</v>
      </c>
      <c r="E94" s="328" t="s">
        <v>156</v>
      </c>
      <c r="F94" s="328" t="s">
        <v>332</v>
      </c>
      <c r="G94" s="328" t="s">
        <v>0</v>
      </c>
      <c r="H94" s="786" t="s">
        <v>379</v>
      </c>
      <c r="I94" s="787"/>
      <c r="J94" s="329" t="s">
        <v>380</v>
      </c>
      <c r="K94" s="328" t="s">
        <v>333</v>
      </c>
      <c r="L94" s="358"/>
      <c r="M94" s="358"/>
    </row>
    <row r="95" spans="2:13" ht="15.75" customHeight="1" x14ac:dyDescent="0.25">
      <c r="B95" s="348">
        <v>41274</v>
      </c>
      <c r="C95" s="349" t="s">
        <v>303</v>
      </c>
      <c r="D95" s="359" t="s">
        <v>295</v>
      </c>
      <c r="E95" s="349" t="s">
        <v>296</v>
      </c>
      <c r="F95" s="349" t="s">
        <v>334</v>
      </c>
      <c r="G95" s="299" t="s">
        <v>306</v>
      </c>
      <c r="H95" s="761">
        <v>15000000</v>
      </c>
      <c r="I95" s="762"/>
      <c r="J95" s="316">
        <v>15000000</v>
      </c>
      <c r="K95" s="311">
        <v>1.8052039672988338E-2</v>
      </c>
      <c r="L95" s="358"/>
      <c r="M95" s="358"/>
    </row>
    <row r="96" spans="2:13" ht="15.75" customHeight="1" x14ac:dyDescent="0.25">
      <c r="B96" s="348">
        <v>41327</v>
      </c>
      <c r="C96" s="349" t="s">
        <v>303</v>
      </c>
      <c r="D96" s="359" t="s">
        <v>335</v>
      </c>
      <c r="E96" s="349" t="s">
        <v>297</v>
      </c>
      <c r="F96" s="349" t="s">
        <v>336</v>
      </c>
      <c r="G96" s="299" t="s">
        <v>306</v>
      </c>
      <c r="H96" s="761">
        <v>75000000</v>
      </c>
      <c r="I96" s="762"/>
      <c r="J96" s="316">
        <v>75000000</v>
      </c>
      <c r="K96" s="311">
        <v>9.0260198364941688E-2</v>
      </c>
      <c r="L96" s="358"/>
      <c r="M96" s="358"/>
    </row>
    <row r="97" spans="2:13" ht="15.75" customHeight="1" x14ac:dyDescent="0.25">
      <c r="B97" s="348">
        <v>41359</v>
      </c>
      <c r="C97" s="299" t="s">
        <v>307</v>
      </c>
      <c r="D97" s="359" t="s">
        <v>298</v>
      </c>
      <c r="E97" s="349" t="s">
        <v>308</v>
      </c>
      <c r="F97" s="349" t="s">
        <v>334</v>
      </c>
      <c r="G97" s="299" t="s">
        <v>306</v>
      </c>
      <c r="H97" s="761">
        <v>5000000</v>
      </c>
      <c r="I97" s="762"/>
      <c r="J97" s="316">
        <v>5000000</v>
      </c>
      <c r="K97" s="311">
        <v>6.0173465576627795E-3</v>
      </c>
      <c r="L97" s="358"/>
      <c r="M97" s="358"/>
    </row>
    <row r="98" spans="2:13" ht="15.75" customHeight="1" x14ac:dyDescent="0.25">
      <c r="B98" s="348">
        <v>41361</v>
      </c>
      <c r="C98" s="349" t="s">
        <v>303</v>
      </c>
      <c r="D98" s="359" t="s">
        <v>299</v>
      </c>
      <c r="E98" s="349" t="s">
        <v>308</v>
      </c>
      <c r="F98" s="349" t="s">
        <v>334</v>
      </c>
      <c r="G98" s="299" t="s">
        <v>306</v>
      </c>
      <c r="H98" s="761">
        <v>80000000</v>
      </c>
      <c r="I98" s="762"/>
      <c r="J98" s="316">
        <v>80000000</v>
      </c>
      <c r="K98" s="311">
        <v>9.6277544922604472E-2</v>
      </c>
      <c r="L98" s="358"/>
      <c r="M98" s="358"/>
    </row>
    <row r="99" spans="2:13" ht="15.75" customHeight="1" x14ac:dyDescent="0.25">
      <c r="B99" s="348">
        <v>41361</v>
      </c>
      <c r="C99" s="349" t="s">
        <v>303</v>
      </c>
      <c r="D99" s="359" t="s">
        <v>300</v>
      </c>
      <c r="E99" s="349" t="s">
        <v>315</v>
      </c>
      <c r="F99" s="349" t="s">
        <v>334</v>
      </c>
      <c r="G99" s="299" t="s">
        <v>306</v>
      </c>
      <c r="H99" s="761">
        <v>350000000</v>
      </c>
      <c r="I99" s="762"/>
      <c r="J99" s="316">
        <v>350000000</v>
      </c>
      <c r="K99" s="311">
        <v>0.42121425903639453</v>
      </c>
      <c r="L99" s="358"/>
      <c r="M99" s="358"/>
    </row>
    <row r="100" spans="2:13" ht="15.75" customHeight="1" x14ac:dyDescent="0.25">
      <c r="B100" s="348">
        <v>41361</v>
      </c>
      <c r="C100" s="299" t="s">
        <v>307</v>
      </c>
      <c r="D100" s="359" t="s">
        <v>337</v>
      </c>
      <c r="E100" s="349" t="s">
        <v>301</v>
      </c>
      <c r="F100" s="349" t="s">
        <v>336</v>
      </c>
      <c r="G100" s="299" t="s">
        <v>306</v>
      </c>
      <c r="H100" s="761">
        <v>15000000</v>
      </c>
      <c r="I100" s="762"/>
      <c r="J100" s="316">
        <v>15000000</v>
      </c>
      <c r="K100" s="311">
        <v>1.8052039672988338E-2</v>
      </c>
      <c r="L100" s="358"/>
      <c r="M100" s="358"/>
    </row>
    <row r="101" spans="2:13" ht="15.75" customHeight="1" x14ac:dyDescent="0.25">
      <c r="B101" s="348">
        <v>41394</v>
      </c>
      <c r="C101" s="349" t="s">
        <v>303</v>
      </c>
      <c r="D101" s="359" t="s">
        <v>338</v>
      </c>
      <c r="E101" s="349" t="s">
        <v>308</v>
      </c>
      <c r="F101" s="349" t="s">
        <v>336</v>
      </c>
      <c r="G101" s="299" t="s">
        <v>306</v>
      </c>
      <c r="H101" s="761">
        <v>100000000</v>
      </c>
      <c r="I101" s="762"/>
      <c r="J101" s="316">
        <v>100000000</v>
      </c>
      <c r="K101" s="311">
        <v>0.12034693115325559</v>
      </c>
      <c r="L101" s="358"/>
      <c r="M101" s="358"/>
    </row>
    <row r="102" spans="2:13" ht="15.75" customHeight="1" x14ac:dyDescent="0.25">
      <c r="B102" s="348">
        <v>41445</v>
      </c>
      <c r="C102" s="349" t="s">
        <v>303</v>
      </c>
      <c r="D102" s="359" t="s">
        <v>373</v>
      </c>
      <c r="E102" s="349" t="s">
        <v>314</v>
      </c>
      <c r="F102" s="349" t="s">
        <v>336</v>
      </c>
      <c r="G102" s="299" t="s">
        <v>306</v>
      </c>
      <c r="H102" s="761">
        <v>3000000</v>
      </c>
      <c r="I102" s="762"/>
      <c r="J102" s="316">
        <v>3000000</v>
      </c>
      <c r="K102" s="311">
        <v>3.6104079345976679E-3</v>
      </c>
      <c r="L102" s="358"/>
      <c r="M102" s="358"/>
    </row>
    <row r="103" spans="2:13" ht="15.75" customHeight="1" x14ac:dyDescent="0.25">
      <c r="B103" s="348">
        <v>41449</v>
      </c>
      <c r="C103" s="349" t="s">
        <v>303</v>
      </c>
      <c r="D103" s="359" t="s">
        <v>339</v>
      </c>
      <c r="E103" s="349" t="s">
        <v>301</v>
      </c>
      <c r="F103" s="349" t="s">
        <v>336</v>
      </c>
      <c r="G103" s="299" t="s">
        <v>306</v>
      </c>
      <c r="H103" s="761">
        <v>15000000</v>
      </c>
      <c r="I103" s="762"/>
      <c r="J103" s="316">
        <v>15000000</v>
      </c>
      <c r="K103" s="311">
        <v>1.8052039672988338E-2</v>
      </c>
      <c r="L103" s="358"/>
      <c r="M103" s="358"/>
    </row>
    <row r="104" spans="2:13" ht="15.75" customHeight="1" x14ac:dyDescent="0.25">
      <c r="B104" s="348">
        <v>41453</v>
      </c>
      <c r="C104" s="349" t="s">
        <v>307</v>
      </c>
      <c r="D104" s="359" t="s">
        <v>340</v>
      </c>
      <c r="E104" s="349" t="s">
        <v>297</v>
      </c>
      <c r="F104" s="349" t="s">
        <v>336</v>
      </c>
      <c r="G104" s="299" t="s">
        <v>306</v>
      </c>
      <c r="H104" s="761">
        <v>40000000</v>
      </c>
      <c r="I104" s="762"/>
      <c r="J104" s="316">
        <v>40000000</v>
      </c>
      <c r="K104" s="311">
        <v>4.8138772461302236E-2</v>
      </c>
      <c r="L104" s="358"/>
      <c r="M104" s="358"/>
    </row>
    <row r="105" spans="2:13" ht="15.75" customHeight="1" x14ac:dyDescent="0.25">
      <c r="B105" s="348">
        <v>41464</v>
      </c>
      <c r="C105" s="299" t="s">
        <v>312</v>
      </c>
      <c r="D105" s="359" t="s">
        <v>341</v>
      </c>
      <c r="E105" s="349" t="s">
        <v>310</v>
      </c>
      <c r="F105" s="349" t="s">
        <v>334</v>
      </c>
      <c r="G105" s="299" t="s">
        <v>306</v>
      </c>
      <c r="H105" s="761">
        <v>100000000</v>
      </c>
      <c r="I105" s="762"/>
      <c r="J105" s="316">
        <v>100000000</v>
      </c>
      <c r="K105" s="311">
        <v>0.12034693115325559</v>
      </c>
      <c r="L105" s="358"/>
      <c r="M105" s="358"/>
    </row>
    <row r="106" spans="2:13" ht="15.75" customHeight="1" x14ac:dyDescent="0.25">
      <c r="B106" s="348">
        <v>41516</v>
      </c>
      <c r="C106" s="299" t="s">
        <v>369</v>
      </c>
      <c r="D106" s="359" t="s">
        <v>381</v>
      </c>
      <c r="E106" s="349" t="s">
        <v>308</v>
      </c>
      <c r="F106" s="349" t="s">
        <v>334</v>
      </c>
      <c r="G106" s="299" t="s">
        <v>306</v>
      </c>
      <c r="H106" s="761">
        <v>20000000</v>
      </c>
      <c r="I106" s="762"/>
      <c r="J106" s="316">
        <v>20000000</v>
      </c>
      <c r="K106" s="311">
        <v>2.4069386230651118E-2</v>
      </c>
      <c r="L106" s="358"/>
      <c r="M106" s="358"/>
    </row>
    <row r="107" spans="2:13" ht="15.75" customHeight="1" x14ac:dyDescent="0.25">
      <c r="B107" s="348">
        <v>41521</v>
      </c>
      <c r="C107" s="299" t="s">
        <v>307</v>
      </c>
      <c r="D107" s="359" t="s">
        <v>382</v>
      </c>
      <c r="E107" s="349" t="s">
        <v>296</v>
      </c>
      <c r="F107" s="349" t="s">
        <v>336</v>
      </c>
      <c r="G107" s="299" t="s">
        <v>304</v>
      </c>
      <c r="H107" s="761">
        <v>90000000</v>
      </c>
      <c r="I107" s="762"/>
      <c r="J107" s="316">
        <v>12931034.482758621</v>
      </c>
      <c r="K107" s="311">
        <v>1.5562103166369258E-2</v>
      </c>
      <c r="L107" s="358"/>
      <c r="M107" s="358"/>
    </row>
    <row r="108" spans="2:13" ht="15.75" customHeight="1" x14ac:dyDescent="0.25">
      <c r="B108" s="360"/>
      <c r="C108" s="317"/>
      <c r="D108" s="361"/>
      <c r="E108" s="355"/>
      <c r="F108" s="355"/>
      <c r="G108" s="317"/>
      <c r="H108" s="318"/>
      <c r="I108" s="318"/>
      <c r="J108" s="318"/>
      <c r="K108" s="319"/>
      <c r="L108" s="358"/>
      <c r="M108" s="358"/>
    </row>
    <row r="109" spans="2:13" ht="15.75" customHeight="1" x14ac:dyDescent="0.25">
      <c r="B109" s="334"/>
      <c r="C109" s="330"/>
      <c r="D109" s="330" t="s">
        <v>383</v>
      </c>
      <c r="E109" s="330"/>
      <c r="F109" s="330"/>
      <c r="G109" s="330"/>
      <c r="H109" s="784"/>
      <c r="I109" s="785"/>
      <c r="J109" s="331">
        <f>SUM(J95:J108)</f>
        <v>830931034.48275864</v>
      </c>
      <c r="K109" s="332">
        <f>SUM(K95:K108)</f>
        <v>0.99999999999999989</v>
      </c>
      <c r="L109" s="358"/>
      <c r="M109" s="358"/>
    </row>
    <row r="110" spans="2:13" s="358" customFormat="1" ht="15" x14ac:dyDescent="0.25"/>
    <row r="111" spans="2:13" s="358" customFormat="1" ht="15" x14ac:dyDescent="0.25"/>
    <row r="112" spans="2:13" s="358" customFormat="1" ht="15" x14ac:dyDescent="0.25"/>
    <row r="113" spans="2:16" s="358" customFormat="1" ht="15.75" thickBot="1" x14ac:dyDescent="0.3"/>
    <row r="114" spans="2:16" ht="21.75" customHeight="1" thickBot="1" x14ac:dyDescent="0.25">
      <c r="B114" s="362"/>
      <c r="C114" s="781" t="s">
        <v>391</v>
      </c>
      <c r="D114" s="782"/>
      <c r="E114" s="782"/>
      <c r="F114" s="782"/>
      <c r="G114" s="782"/>
      <c r="H114" s="782"/>
      <c r="I114" s="782"/>
      <c r="J114" s="783"/>
      <c r="K114" s="362"/>
      <c r="L114" s="362"/>
      <c r="M114" s="362"/>
      <c r="P114" s="363"/>
    </row>
    <row r="115" spans="2:16" x14ac:dyDescent="0.2"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</row>
    <row r="116" spans="2:16" ht="11.25" customHeight="1" x14ac:dyDescent="0.2">
      <c r="C116" s="789" t="s">
        <v>342</v>
      </c>
      <c r="D116" s="790"/>
      <c r="E116" s="791"/>
      <c r="F116" s="236"/>
      <c r="H116" s="789" t="s">
        <v>356</v>
      </c>
      <c r="I116" s="790"/>
      <c r="J116" s="791"/>
      <c r="K116" s="238"/>
      <c r="L116" s="238"/>
      <c r="M116" s="237"/>
    </row>
    <row r="117" spans="2:16" x14ac:dyDescent="0.2">
      <c r="C117" s="333" t="s">
        <v>343</v>
      </c>
      <c r="D117" s="792" t="s">
        <v>344</v>
      </c>
      <c r="E117" s="792"/>
      <c r="F117" s="236"/>
      <c r="H117" s="333" t="s">
        <v>343</v>
      </c>
      <c r="I117" s="792" t="s">
        <v>344</v>
      </c>
      <c r="J117" s="792"/>
      <c r="K117" s="238"/>
      <c r="L117" s="238"/>
      <c r="M117" s="237"/>
    </row>
    <row r="118" spans="2:16" ht="15.75" customHeight="1" x14ac:dyDescent="0.2">
      <c r="C118" s="349" t="s">
        <v>345</v>
      </c>
      <c r="D118" s="775" t="s">
        <v>346</v>
      </c>
      <c r="E118" s="775"/>
      <c r="F118" s="236"/>
      <c r="H118" s="299" t="s">
        <v>308</v>
      </c>
      <c r="I118" s="775" t="s">
        <v>357</v>
      </c>
      <c r="J118" s="775"/>
      <c r="K118" s="238"/>
      <c r="L118" s="238"/>
      <c r="M118" s="237"/>
    </row>
    <row r="119" spans="2:16" ht="15.75" customHeight="1" x14ac:dyDescent="0.2">
      <c r="C119" s="349" t="s">
        <v>303</v>
      </c>
      <c r="D119" s="775" t="s">
        <v>347</v>
      </c>
      <c r="E119" s="775"/>
      <c r="F119" s="236"/>
      <c r="H119" s="299" t="s">
        <v>310</v>
      </c>
      <c r="I119" s="775" t="s">
        <v>358</v>
      </c>
      <c r="J119" s="775"/>
      <c r="K119" s="238"/>
      <c r="L119" s="238"/>
      <c r="M119" s="237"/>
    </row>
    <row r="120" spans="2:16" ht="15.75" customHeight="1" x14ac:dyDescent="0.2">
      <c r="C120" s="299" t="s">
        <v>369</v>
      </c>
      <c r="D120" s="775" t="s">
        <v>348</v>
      </c>
      <c r="E120" s="775"/>
      <c r="F120" s="236"/>
      <c r="H120" s="349" t="s">
        <v>309</v>
      </c>
      <c r="I120" s="775" t="s">
        <v>359</v>
      </c>
      <c r="J120" s="775"/>
      <c r="K120" s="238"/>
      <c r="L120" s="238"/>
      <c r="M120" s="237"/>
    </row>
    <row r="121" spans="2:16" ht="15.75" customHeight="1" x14ac:dyDescent="0.2">
      <c r="C121" s="299" t="s">
        <v>317</v>
      </c>
      <c r="D121" s="775" t="s">
        <v>349</v>
      </c>
      <c r="E121" s="775"/>
      <c r="F121" s="236"/>
      <c r="H121" s="299" t="s">
        <v>311</v>
      </c>
      <c r="I121" s="775" t="s">
        <v>360</v>
      </c>
      <c r="J121" s="775"/>
      <c r="K121" s="238"/>
      <c r="L121" s="238"/>
      <c r="M121" s="237"/>
    </row>
    <row r="122" spans="2:16" ht="15.75" customHeight="1" x14ac:dyDescent="0.2">
      <c r="C122" s="299" t="s">
        <v>307</v>
      </c>
      <c r="D122" s="775" t="s">
        <v>350</v>
      </c>
      <c r="E122" s="775"/>
      <c r="F122" s="236"/>
      <c r="H122" s="349" t="s">
        <v>313</v>
      </c>
      <c r="I122" s="775" t="s">
        <v>361</v>
      </c>
      <c r="J122" s="775"/>
      <c r="K122" s="238"/>
      <c r="L122" s="238"/>
      <c r="M122" s="237"/>
    </row>
    <row r="123" spans="2:16" ht="15.75" customHeight="1" x14ac:dyDescent="0.2">
      <c r="C123" s="349" t="s">
        <v>305</v>
      </c>
      <c r="D123" s="775" t="s">
        <v>351</v>
      </c>
      <c r="E123" s="775"/>
      <c r="F123" s="236"/>
      <c r="H123" s="299" t="s">
        <v>296</v>
      </c>
      <c r="I123" s="775" t="s">
        <v>362</v>
      </c>
      <c r="J123" s="775"/>
      <c r="K123" s="238"/>
      <c r="L123" s="238"/>
      <c r="M123" s="237"/>
    </row>
    <row r="124" spans="2:16" ht="15.75" customHeight="1" x14ac:dyDescent="0.2">
      <c r="C124" s="349" t="s">
        <v>352</v>
      </c>
      <c r="D124" s="775" t="s">
        <v>353</v>
      </c>
      <c r="E124" s="775"/>
      <c r="F124" s="236"/>
      <c r="H124" s="299" t="s">
        <v>301</v>
      </c>
      <c r="I124" s="775" t="s">
        <v>363</v>
      </c>
      <c r="J124" s="775"/>
      <c r="K124" s="238"/>
      <c r="L124" s="238"/>
      <c r="M124" s="237"/>
    </row>
    <row r="125" spans="2:16" ht="15.75" customHeight="1" x14ac:dyDescent="0.2">
      <c r="C125" s="299" t="s">
        <v>330</v>
      </c>
      <c r="D125" s="775" t="s">
        <v>354</v>
      </c>
      <c r="E125" s="775"/>
      <c r="F125" s="236"/>
      <c r="H125" s="299" t="s">
        <v>314</v>
      </c>
      <c r="I125" s="775" t="s">
        <v>364</v>
      </c>
      <c r="J125" s="775"/>
      <c r="K125" s="238"/>
      <c r="L125" s="238"/>
      <c r="M125" s="237"/>
    </row>
    <row r="126" spans="2:16" ht="15.75" customHeight="1" x14ac:dyDescent="0.2">
      <c r="C126" s="299" t="s">
        <v>331</v>
      </c>
      <c r="D126" s="775" t="s">
        <v>355</v>
      </c>
      <c r="E126" s="775"/>
      <c r="F126" s="236"/>
      <c r="H126" s="299" t="s">
        <v>297</v>
      </c>
      <c r="I126" s="775" t="s">
        <v>365</v>
      </c>
      <c r="J126" s="775"/>
      <c r="K126" s="238"/>
      <c r="L126" s="238"/>
      <c r="M126" s="237"/>
    </row>
    <row r="127" spans="2:16" x14ac:dyDescent="0.2">
      <c r="B127" s="237"/>
      <c r="C127" s="236"/>
      <c r="D127" s="237"/>
      <c r="E127" s="237"/>
      <c r="F127" s="236"/>
      <c r="G127" s="237"/>
      <c r="H127" s="238"/>
      <c r="I127" s="238"/>
      <c r="J127" s="238"/>
      <c r="K127" s="238"/>
      <c r="L127" s="238"/>
      <c r="M127" s="237"/>
    </row>
    <row r="128" spans="2:16" x14ac:dyDescent="0.2">
      <c r="C128" s="347"/>
      <c r="F128" s="236"/>
      <c r="G128" s="237"/>
      <c r="H128" s="238"/>
      <c r="I128" s="238"/>
      <c r="J128" s="238"/>
      <c r="K128" s="238"/>
      <c r="L128" s="238"/>
      <c r="M128" s="237"/>
    </row>
    <row r="129" spans="2:16" ht="11.25" customHeight="1" x14ac:dyDescent="0.2">
      <c r="C129" s="347"/>
      <c r="F129" s="789" t="s">
        <v>366</v>
      </c>
      <c r="G129" s="790"/>
      <c r="H129" s="791"/>
      <c r="I129" s="238"/>
      <c r="J129" s="238"/>
      <c r="K129" s="238"/>
      <c r="L129" s="238"/>
      <c r="M129" s="237"/>
    </row>
    <row r="130" spans="2:16" x14ac:dyDescent="0.2">
      <c r="C130" s="347"/>
      <c r="F130" s="333" t="s">
        <v>343</v>
      </c>
      <c r="G130" s="792" t="s">
        <v>344</v>
      </c>
      <c r="H130" s="792"/>
      <c r="I130" s="238"/>
      <c r="J130" s="238"/>
      <c r="K130" s="238"/>
      <c r="L130" s="238"/>
      <c r="M130" s="237"/>
    </row>
    <row r="131" spans="2:16" ht="15.75" customHeight="1" x14ac:dyDescent="0.2">
      <c r="C131" s="347"/>
      <c r="F131" s="349" t="s">
        <v>304</v>
      </c>
      <c r="G131" s="775" t="s">
        <v>367</v>
      </c>
      <c r="H131" s="775"/>
      <c r="I131" s="238"/>
      <c r="J131" s="238"/>
      <c r="K131" s="238"/>
      <c r="L131" s="238"/>
      <c r="M131" s="237"/>
    </row>
    <row r="132" spans="2:16" ht="15.75" customHeight="1" x14ac:dyDescent="0.2">
      <c r="C132" s="347"/>
      <c r="F132" s="349" t="s">
        <v>306</v>
      </c>
      <c r="G132" s="775" t="s">
        <v>368</v>
      </c>
      <c r="H132" s="775"/>
      <c r="I132" s="238"/>
      <c r="J132" s="238"/>
      <c r="K132" s="238"/>
      <c r="L132" s="238"/>
      <c r="M132" s="237"/>
      <c r="N132" s="362"/>
      <c r="O132" s="362"/>
      <c r="P132" s="362"/>
    </row>
    <row r="133" spans="2:16" x14ac:dyDescent="0.2">
      <c r="C133" s="347"/>
      <c r="F133" s="236"/>
      <c r="G133" s="237"/>
      <c r="H133" s="238"/>
      <c r="I133" s="238"/>
      <c r="J133" s="238"/>
      <c r="K133" s="238"/>
      <c r="L133" s="238"/>
      <c r="M133" s="237"/>
      <c r="N133" s="362"/>
      <c r="O133" s="362"/>
      <c r="P133" s="362"/>
    </row>
    <row r="134" spans="2:16" x14ac:dyDescent="0.2">
      <c r="C134" s="347"/>
      <c r="F134" s="236"/>
      <c r="G134" s="237"/>
      <c r="H134" s="238"/>
      <c r="I134" s="238"/>
      <c r="J134" s="238"/>
      <c r="K134" s="238"/>
      <c r="L134" s="238"/>
      <c r="M134" s="237"/>
      <c r="N134" s="362"/>
      <c r="O134" s="362"/>
      <c r="P134" s="362"/>
    </row>
    <row r="135" spans="2:16" x14ac:dyDescent="0.2">
      <c r="C135" s="347"/>
      <c r="F135" s="236"/>
      <c r="G135" s="237"/>
      <c r="H135" s="238"/>
      <c r="I135" s="238"/>
      <c r="J135" s="238"/>
      <c r="K135" s="238"/>
      <c r="L135" s="238"/>
      <c r="M135" s="237"/>
      <c r="N135" s="362"/>
      <c r="O135" s="362"/>
      <c r="P135" s="362"/>
    </row>
    <row r="136" spans="2:16" x14ac:dyDescent="0.2">
      <c r="C136" s="347"/>
      <c r="F136" s="236"/>
      <c r="G136" s="237"/>
      <c r="H136" s="238"/>
      <c r="I136" s="238"/>
      <c r="J136" s="238"/>
      <c r="K136" s="238"/>
      <c r="L136" s="238"/>
      <c r="M136" s="237"/>
      <c r="N136" s="362"/>
      <c r="O136" s="362"/>
      <c r="P136" s="362"/>
    </row>
    <row r="137" spans="2:16" x14ac:dyDescent="0.2">
      <c r="C137" s="347"/>
      <c r="F137" s="236"/>
      <c r="G137" s="237"/>
      <c r="H137" s="238"/>
      <c r="I137" s="238"/>
      <c r="J137" s="238"/>
      <c r="K137" s="238"/>
      <c r="L137" s="238"/>
      <c r="M137" s="237"/>
    </row>
    <row r="138" spans="2:16" x14ac:dyDescent="0.2">
      <c r="C138" s="347"/>
      <c r="F138" s="236"/>
      <c r="G138" s="237"/>
      <c r="H138" s="238"/>
      <c r="I138" s="238"/>
      <c r="J138" s="238"/>
      <c r="K138" s="238"/>
      <c r="L138" s="238"/>
      <c r="M138" s="237"/>
    </row>
    <row r="139" spans="2:16" x14ac:dyDescent="0.2">
      <c r="C139" s="236"/>
      <c r="E139" s="237"/>
      <c r="F139" s="236"/>
      <c r="G139" s="237"/>
      <c r="H139" s="238"/>
      <c r="I139" s="238"/>
      <c r="J139" s="238"/>
      <c r="K139" s="238"/>
      <c r="L139" s="238"/>
      <c r="M139" s="237"/>
    </row>
    <row r="140" spans="2:16" x14ac:dyDescent="0.2">
      <c r="C140" s="347"/>
      <c r="F140" s="236"/>
      <c r="G140" s="237"/>
      <c r="H140" s="238"/>
      <c r="I140" s="238"/>
      <c r="J140" s="238"/>
      <c r="K140" s="238"/>
      <c r="L140" s="238"/>
      <c r="M140" s="237"/>
    </row>
    <row r="141" spans="2:16" x14ac:dyDescent="0.2">
      <c r="C141" s="347"/>
      <c r="F141" s="236"/>
      <c r="G141" s="237"/>
      <c r="H141" s="238"/>
      <c r="I141" s="238"/>
      <c r="J141" s="238"/>
      <c r="K141" s="238"/>
      <c r="L141" s="238"/>
      <c r="M141" s="237"/>
    </row>
    <row r="142" spans="2:16" x14ac:dyDescent="0.2">
      <c r="C142" s="347"/>
      <c r="F142" s="236"/>
      <c r="G142" s="237"/>
      <c r="H142" s="238"/>
      <c r="I142" s="238"/>
      <c r="J142" s="238"/>
      <c r="K142" s="238"/>
      <c r="L142" s="238"/>
      <c r="M142" s="237"/>
    </row>
    <row r="143" spans="2:16" x14ac:dyDescent="0.2">
      <c r="C143" s="347"/>
      <c r="F143" s="236"/>
      <c r="G143" s="237"/>
      <c r="H143" s="238"/>
      <c r="I143" s="238"/>
      <c r="J143" s="238"/>
      <c r="K143" s="238"/>
      <c r="L143" s="238"/>
      <c r="M143" s="237"/>
    </row>
    <row r="144" spans="2:16" x14ac:dyDescent="0.2">
      <c r="B144" s="237"/>
      <c r="C144" s="236"/>
      <c r="D144" s="237"/>
      <c r="E144" s="237"/>
      <c r="F144" s="236"/>
      <c r="G144" s="237"/>
      <c r="H144" s="238"/>
      <c r="I144" s="238"/>
      <c r="J144" s="238"/>
      <c r="K144" s="238"/>
      <c r="L144" s="238"/>
      <c r="M144" s="237"/>
    </row>
    <row r="145" spans="2:13" x14ac:dyDescent="0.2">
      <c r="B145" s="237"/>
      <c r="C145" s="236"/>
      <c r="D145" s="237"/>
      <c r="E145" s="237"/>
      <c r="F145" s="236"/>
      <c r="G145" s="237"/>
      <c r="H145" s="238"/>
      <c r="I145" s="238"/>
      <c r="J145" s="238"/>
      <c r="K145" s="238"/>
      <c r="L145" s="238"/>
      <c r="M145" s="237"/>
    </row>
    <row r="146" spans="2:13" x14ac:dyDescent="0.2">
      <c r="B146" s="237"/>
      <c r="C146" s="236"/>
      <c r="D146" s="237"/>
      <c r="E146" s="237"/>
      <c r="F146" s="236"/>
      <c r="G146" s="237"/>
      <c r="H146" s="238"/>
      <c r="I146" s="238"/>
      <c r="J146" s="238"/>
      <c r="K146" s="238"/>
      <c r="L146" s="238"/>
      <c r="M146" s="237"/>
    </row>
    <row r="147" spans="2:13" x14ac:dyDescent="0.2">
      <c r="B147" s="237"/>
      <c r="C147" s="236"/>
      <c r="D147" s="237"/>
      <c r="E147" s="237"/>
      <c r="F147" s="236"/>
      <c r="G147" s="237"/>
      <c r="H147" s="238"/>
      <c r="I147" s="238"/>
      <c r="J147" s="238"/>
      <c r="K147" s="238"/>
      <c r="L147" s="238"/>
      <c r="M147" s="237"/>
    </row>
    <row r="148" spans="2:13" x14ac:dyDescent="0.2">
      <c r="B148" s="237"/>
      <c r="C148" s="236"/>
      <c r="D148" s="237"/>
      <c r="E148" s="237"/>
      <c r="F148" s="236"/>
      <c r="G148" s="237"/>
      <c r="H148" s="238"/>
      <c r="I148" s="238"/>
      <c r="J148" s="238"/>
      <c r="K148" s="238"/>
      <c r="L148" s="238"/>
      <c r="M148" s="237"/>
    </row>
    <row r="149" spans="2:13" x14ac:dyDescent="0.2">
      <c r="B149" s="237"/>
      <c r="C149" s="236"/>
      <c r="D149" s="237"/>
      <c r="E149" s="237"/>
      <c r="F149" s="236"/>
      <c r="G149" s="237"/>
      <c r="H149" s="238"/>
      <c r="I149" s="238"/>
      <c r="J149" s="238"/>
      <c r="K149" s="238"/>
      <c r="L149" s="238"/>
      <c r="M149" s="237"/>
    </row>
  </sheetData>
  <mergeCells count="83">
    <mergeCell ref="C30:C31"/>
    <mergeCell ref="C32:C33"/>
    <mergeCell ref="C34:C35"/>
    <mergeCell ref="C36:C42"/>
    <mergeCell ref="C45:C49"/>
    <mergeCell ref="G131:H131"/>
    <mergeCell ref="G132:H132"/>
    <mergeCell ref="I122:J122"/>
    <mergeCell ref="I123:J123"/>
    <mergeCell ref="I124:J124"/>
    <mergeCell ref="I125:J125"/>
    <mergeCell ref="I126:J126"/>
    <mergeCell ref="F129:H129"/>
    <mergeCell ref="I120:J120"/>
    <mergeCell ref="C116:E116"/>
    <mergeCell ref="H116:J116"/>
    <mergeCell ref="D120:E120"/>
    <mergeCell ref="G130:H130"/>
    <mergeCell ref="I121:J121"/>
    <mergeCell ref="D121:E121"/>
    <mergeCell ref="D122:E122"/>
    <mergeCell ref="D123:E123"/>
    <mergeCell ref="D124:E124"/>
    <mergeCell ref="D125:E125"/>
    <mergeCell ref="D126:E126"/>
    <mergeCell ref="I117:J117"/>
    <mergeCell ref="D117:E117"/>
    <mergeCell ref="D118:E118"/>
    <mergeCell ref="D119:E119"/>
    <mergeCell ref="H96:I96"/>
    <mergeCell ref="H97:I97"/>
    <mergeCell ref="H98:I98"/>
    <mergeCell ref="H99:I99"/>
    <mergeCell ref="D86:H86"/>
    <mergeCell ref="B93:K93"/>
    <mergeCell ref="B76:D76"/>
    <mergeCell ref="B82:B83"/>
    <mergeCell ref="D82:D83"/>
    <mergeCell ref="H94:I94"/>
    <mergeCell ref="H95:I95"/>
    <mergeCell ref="I118:J118"/>
    <mergeCell ref="I119:J119"/>
    <mergeCell ref="C114:J114"/>
    <mergeCell ref="D45:D49"/>
    <mergeCell ref="B54:B55"/>
    <mergeCell ref="D54:D55"/>
    <mergeCell ref="C54:C55"/>
    <mergeCell ref="H109:I109"/>
    <mergeCell ref="B61:B66"/>
    <mergeCell ref="C61:C66"/>
    <mergeCell ref="D61:D66"/>
    <mergeCell ref="H107:I107"/>
    <mergeCell ref="H106:I106"/>
    <mergeCell ref="H105:I105"/>
    <mergeCell ref="H104:I104"/>
    <mergeCell ref="H103:I103"/>
    <mergeCell ref="B15:B17"/>
    <mergeCell ref="D15:D17"/>
    <mergeCell ref="B2:K2"/>
    <mergeCell ref="B3:K3"/>
    <mergeCell ref="B27:B29"/>
    <mergeCell ref="D27:D29"/>
    <mergeCell ref="C15:C17"/>
    <mergeCell ref="C22:C24"/>
    <mergeCell ref="C27:C29"/>
    <mergeCell ref="B22:B24"/>
    <mergeCell ref="D22:D24"/>
    <mergeCell ref="H102:I102"/>
    <mergeCell ref="B30:B31"/>
    <mergeCell ref="D30:D31"/>
    <mergeCell ref="B32:B33"/>
    <mergeCell ref="D32:D33"/>
    <mergeCell ref="B34:B35"/>
    <mergeCell ref="D34:D35"/>
    <mergeCell ref="B36:B42"/>
    <mergeCell ref="B57:B58"/>
    <mergeCell ref="C57:C58"/>
    <mergeCell ref="D57:D58"/>
    <mergeCell ref="H100:I100"/>
    <mergeCell ref="B80:M80"/>
    <mergeCell ref="D36:D42"/>
    <mergeCell ref="B45:B49"/>
    <mergeCell ref="H101:I101"/>
  </mergeCells>
  <pageMargins left="0.7" right="0.7" top="0.75" bottom="0.75" header="0.3" footer="0.3"/>
  <pageSetup scale="73" orientation="portrait" r:id="rId1"/>
  <ignoredErrors>
    <ignoredError sqref="K11:K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7"/>
  <sheetViews>
    <sheetView showGridLines="0" zoomScale="80" zoomScaleNormal="80" workbookViewId="0">
      <pane ySplit="5" topLeftCell="A72" activePane="bottomLeft" state="frozen"/>
      <selection pane="bottomLeft" activeCell="D35" sqref="D35"/>
    </sheetView>
  </sheetViews>
  <sheetFormatPr baseColWidth="10" defaultColWidth="8" defaultRowHeight="12.75" x14ac:dyDescent="0.2"/>
  <cols>
    <col min="1" max="1" width="1" style="391" customWidth="1"/>
    <col min="2" max="2" width="13.42578125" style="391" customWidth="1"/>
    <col min="3" max="3" width="15.85546875" style="423" customWidth="1"/>
    <col min="4" max="4" width="47.28515625" style="391" bestFit="1" customWidth="1"/>
    <col min="5" max="5" width="12" style="391" customWidth="1"/>
    <col min="6" max="6" width="12.140625" style="423" customWidth="1"/>
    <col min="7" max="7" width="15.42578125" style="391" customWidth="1"/>
    <col min="8" max="8" width="17" style="391" customWidth="1"/>
    <col min="9" max="9" width="17.28515625" style="391" customWidth="1"/>
    <col min="10" max="10" width="16.85546875" style="391" customWidth="1"/>
    <col min="11" max="12" width="14.7109375" style="391" customWidth="1"/>
    <col min="13" max="13" width="16.28515625" style="391" customWidth="1"/>
    <col min="14" max="14" width="10.140625" style="391" customWidth="1"/>
    <col min="15" max="15" width="3.85546875" style="391" customWidth="1"/>
    <col min="16" max="17" width="10.7109375" style="391" customWidth="1"/>
    <col min="18" max="41" width="8" style="391" customWidth="1"/>
    <col min="42" max="16384" width="8" style="391"/>
  </cols>
  <sheetData>
    <row r="1" spans="2:16" x14ac:dyDescent="0.2">
      <c r="B1" s="388"/>
      <c r="C1" s="389"/>
      <c r="D1" s="388"/>
      <c r="E1" s="388"/>
      <c r="F1" s="389"/>
      <c r="G1" s="388"/>
      <c r="H1" s="390"/>
      <c r="I1" s="390"/>
      <c r="J1" s="390"/>
      <c r="K1" s="390"/>
      <c r="L1" s="390"/>
      <c r="M1" s="388"/>
    </row>
    <row r="2" spans="2:16" ht="11.25" customHeight="1" x14ac:dyDescent="0.2">
      <c r="B2" s="800" t="s">
        <v>10</v>
      </c>
      <c r="C2" s="801"/>
      <c r="D2" s="801"/>
      <c r="E2" s="801"/>
      <c r="F2" s="801"/>
      <c r="G2" s="801"/>
      <c r="H2" s="801"/>
      <c r="I2" s="801"/>
      <c r="J2" s="801"/>
      <c r="K2" s="801"/>
      <c r="L2" s="392" t="s">
        <v>384</v>
      </c>
    </row>
    <row r="3" spans="2:16" ht="12" customHeight="1" x14ac:dyDescent="0.2">
      <c r="B3" s="816" t="s">
        <v>401</v>
      </c>
      <c r="C3" s="817"/>
      <c r="D3" s="817"/>
      <c r="E3" s="817"/>
      <c r="F3" s="817"/>
      <c r="G3" s="817"/>
      <c r="H3" s="817"/>
      <c r="I3" s="817"/>
      <c r="J3" s="817"/>
      <c r="K3" s="817"/>
      <c r="L3" s="393">
        <v>6.86</v>
      </c>
    </row>
    <row r="4" spans="2:16" x14ac:dyDescent="0.2">
      <c r="B4" s="389"/>
      <c r="C4" s="389"/>
      <c r="D4" s="388"/>
      <c r="E4" s="388"/>
      <c r="F4" s="389"/>
      <c r="G4" s="389"/>
      <c r="H4" s="390"/>
      <c r="I4" s="390"/>
      <c r="J4" s="390"/>
      <c r="K4" s="390"/>
      <c r="L4" s="390"/>
      <c r="M4" s="388"/>
    </row>
    <row r="5" spans="2:16" ht="38.25" x14ac:dyDescent="0.2">
      <c r="B5" s="394" t="s">
        <v>13</v>
      </c>
      <c r="C5" s="394" t="s">
        <v>15</v>
      </c>
      <c r="D5" s="394" t="s">
        <v>385</v>
      </c>
      <c r="E5" s="394" t="s">
        <v>5</v>
      </c>
      <c r="F5" s="394" t="s">
        <v>0</v>
      </c>
      <c r="G5" s="394" t="s">
        <v>2</v>
      </c>
      <c r="H5" s="395" t="s">
        <v>386</v>
      </c>
      <c r="I5" s="395" t="s">
        <v>17</v>
      </c>
      <c r="J5" s="395" t="s">
        <v>18</v>
      </c>
      <c r="K5" s="395" t="s">
        <v>374</v>
      </c>
      <c r="L5" s="396" t="s">
        <v>387</v>
      </c>
      <c r="M5" s="619"/>
    </row>
    <row r="6" spans="2:16" x14ac:dyDescent="0.2">
      <c r="B6" s="712">
        <v>41682</v>
      </c>
      <c r="C6" s="811" t="s">
        <v>305</v>
      </c>
      <c r="D6" s="702" t="s">
        <v>402</v>
      </c>
      <c r="E6" s="116" t="s">
        <v>238</v>
      </c>
      <c r="F6" s="116" t="s">
        <v>304</v>
      </c>
      <c r="G6" s="120" t="s">
        <v>8</v>
      </c>
      <c r="H6" s="101">
        <v>344</v>
      </c>
      <c r="I6" s="101">
        <v>1000</v>
      </c>
      <c r="J6" s="101">
        <v>28500000</v>
      </c>
      <c r="K6" s="101">
        <f>J6/$L$3</f>
        <v>4154518.9504373176</v>
      </c>
      <c r="L6" s="122">
        <v>4.2000000000000003E-2</v>
      </c>
      <c r="M6" s="620"/>
      <c r="N6" s="621"/>
      <c r="O6" s="621"/>
      <c r="P6" s="621"/>
    </row>
    <row r="7" spans="2:16" x14ac:dyDescent="0.2">
      <c r="B7" s="712"/>
      <c r="C7" s="812"/>
      <c r="D7" s="702"/>
      <c r="E7" s="116" t="s">
        <v>245</v>
      </c>
      <c r="F7" s="116" t="s">
        <v>304</v>
      </c>
      <c r="G7" s="398" t="s">
        <v>3</v>
      </c>
      <c r="H7" s="101">
        <v>709</v>
      </c>
      <c r="I7" s="101">
        <v>1000</v>
      </c>
      <c r="J7" s="101">
        <v>28500000</v>
      </c>
      <c r="K7" s="101">
        <f t="shared" ref="K7:K10" si="0">J7/$L$3</f>
        <v>4154518.9504373176</v>
      </c>
      <c r="L7" s="122">
        <v>4.2999999999999997E-2</v>
      </c>
      <c r="M7" s="620"/>
      <c r="N7" s="621"/>
      <c r="O7" s="621"/>
      <c r="P7" s="621"/>
    </row>
    <row r="8" spans="2:16" x14ac:dyDescent="0.2">
      <c r="B8" s="712"/>
      <c r="C8" s="812"/>
      <c r="D8" s="702"/>
      <c r="E8" s="116" t="s">
        <v>247</v>
      </c>
      <c r="F8" s="116" t="s">
        <v>304</v>
      </c>
      <c r="G8" s="398" t="s">
        <v>3</v>
      </c>
      <c r="H8" s="101">
        <v>1075</v>
      </c>
      <c r="I8" s="101">
        <v>1000</v>
      </c>
      <c r="J8" s="101">
        <v>28500000</v>
      </c>
      <c r="K8" s="101">
        <f t="shared" si="0"/>
        <v>4154518.9504373176</v>
      </c>
      <c r="L8" s="122">
        <v>4.3999999999999997E-2</v>
      </c>
      <c r="M8" s="622"/>
      <c r="N8" s="621"/>
      <c r="O8" s="621"/>
      <c r="P8" s="621"/>
    </row>
    <row r="9" spans="2:16" x14ac:dyDescent="0.2">
      <c r="B9" s="712"/>
      <c r="C9" s="812"/>
      <c r="D9" s="702"/>
      <c r="E9" s="116" t="s">
        <v>251</v>
      </c>
      <c r="F9" s="116" t="s">
        <v>304</v>
      </c>
      <c r="G9" s="398" t="s">
        <v>3</v>
      </c>
      <c r="H9" s="101">
        <v>1440</v>
      </c>
      <c r="I9" s="101">
        <v>1000</v>
      </c>
      <c r="J9" s="101">
        <v>28500000</v>
      </c>
      <c r="K9" s="101">
        <f t="shared" si="0"/>
        <v>4154518.9504373176</v>
      </c>
      <c r="L9" s="122">
        <v>5.0999999999999997E-2</v>
      </c>
      <c r="M9" s="622"/>
      <c r="N9" s="621"/>
      <c r="O9" s="621"/>
      <c r="P9" s="621"/>
    </row>
    <row r="10" spans="2:16" x14ac:dyDescent="0.2">
      <c r="B10" s="712"/>
      <c r="C10" s="812"/>
      <c r="D10" s="702"/>
      <c r="E10" s="116" t="s">
        <v>252</v>
      </c>
      <c r="F10" s="116" t="s">
        <v>304</v>
      </c>
      <c r="G10" s="398" t="s">
        <v>3</v>
      </c>
      <c r="H10" s="101">
        <v>1805</v>
      </c>
      <c r="I10" s="101">
        <v>1000</v>
      </c>
      <c r="J10" s="101">
        <v>28500000</v>
      </c>
      <c r="K10" s="101">
        <f t="shared" si="0"/>
        <v>4154518.9504373176</v>
      </c>
      <c r="L10" s="122">
        <v>5.7000000000000002E-2</v>
      </c>
      <c r="M10" s="622"/>
      <c r="N10" s="621"/>
      <c r="O10" s="621"/>
      <c r="P10" s="621"/>
    </row>
    <row r="11" spans="2:16" x14ac:dyDescent="0.2">
      <c r="B11" s="712"/>
      <c r="C11" s="812"/>
      <c r="D11" s="702"/>
      <c r="E11" s="116" t="s">
        <v>322</v>
      </c>
      <c r="F11" s="116" t="s">
        <v>304</v>
      </c>
      <c r="G11" s="398" t="s">
        <v>3</v>
      </c>
      <c r="H11" s="101">
        <v>2170</v>
      </c>
      <c r="I11" s="101">
        <v>1000</v>
      </c>
      <c r="J11" s="101">
        <v>28500000</v>
      </c>
      <c r="K11" s="101">
        <f>J11/$L$3</f>
        <v>4154518.9504373176</v>
      </c>
      <c r="L11" s="122">
        <v>0.06</v>
      </c>
      <c r="M11" s="622"/>
      <c r="N11" s="621"/>
      <c r="O11" s="621"/>
      <c r="P11" s="621"/>
    </row>
    <row r="12" spans="2:16" x14ac:dyDescent="0.2">
      <c r="B12" s="814">
        <v>41687</v>
      </c>
      <c r="C12" s="811" t="s">
        <v>303</v>
      </c>
      <c r="D12" s="803" t="s">
        <v>412</v>
      </c>
      <c r="E12" s="116" t="s">
        <v>238</v>
      </c>
      <c r="F12" s="116" t="s">
        <v>306</v>
      </c>
      <c r="G12" s="120" t="s">
        <v>4</v>
      </c>
      <c r="H12" s="399">
        <v>1440</v>
      </c>
      <c r="I12" s="399">
        <v>1000</v>
      </c>
      <c r="J12" s="399">
        <v>4000000</v>
      </c>
      <c r="K12" s="101">
        <f>J12</f>
        <v>4000000</v>
      </c>
      <c r="L12" s="400">
        <v>0.06</v>
      </c>
      <c r="M12" s="620"/>
      <c r="N12" s="621"/>
      <c r="O12" s="621"/>
      <c r="P12" s="621"/>
    </row>
    <row r="13" spans="2:16" x14ac:dyDescent="0.2">
      <c r="B13" s="815"/>
      <c r="C13" s="813"/>
      <c r="D13" s="805"/>
      <c r="E13" s="116" t="s">
        <v>245</v>
      </c>
      <c r="F13" s="116" t="s">
        <v>306</v>
      </c>
      <c r="G13" s="120" t="s">
        <v>4</v>
      </c>
      <c r="H13" s="399">
        <v>2160</v>
      </c>
      <c r="I13" s="399">
        <v>1000</v>
      </c>
      <c r="J13" s="399">
        <v>4000000</v>
      </c>
      <c r="K13" s="101">
        <f>J13</f>
        <v>4000000</v>
      </c>
      <c r="L13" s="400">
        <v>7.0000000000000007E-2</v>
      </c>
      <c r="M13" s="620"/>
      <c r="N13" s="621"/>
      <c r="O13" s="621"/>
      <c r="P13" s="621"/>
    </row>
    <row r="14" spans="2:16" x14ac:dyDescent="0.2">
      <c r="B14" s="387">
        <v>41696</v>
      </c>
      <c r="C14" s="455" t="s">
        <v>303</v>
      </c>
      <c r="D14" s="385" t="s">
        <v>413</v>
      </c>
      <c r="E14" s="116" t="s">
        <v>6</v>
      </c>
      <c r="F14" s="116" t="s">
        <v>304</v>
      </c>
      <c r="G14" s="120" t="s">
        <v>4</v>
      </c>
      <c r="H14" s="399">
        <v>3600</v>
      </c>
      <c r="I14" s="399">
        <v>10000</v>
      </c>
      <c r="J14" s="399">
        <v>84000000</v>
      </c>
      <c r="K14" s="101">
        <f>+J14/$L$3</f>
        <v>12244897.959183672</v>
      </c>
      <c r="L14" s="400">
        <v>7.8E-2</v>
      </c>
      <c r="M14" s="620"/>
      <c r="N14" s="621"/>
      <c r="O14" s="621"/>
      <c r="P14" s="621"/>
    </row>
    <row r="15" spans="2:16" x14ac:dyDescent="0.2">
      <c r="B15" s="387">
        <v>41704</v>
      </c>
      <c r="C15" s="116" t="s">
        <v>317</v>
      </c>
      <c r="D15" s="385" t="s">
        <v>410</v>
      </c>
      <c r="E15" s="116" t="s">
        <v>6</v>
      </c>
      <c r="F15" s="116" t="s">
        <v>306</v>
      </c>
      <c r="G15" s="120" t="s">
        <v>3</v>
      </c>
      <c r="H15" s="399">
        <v>1800</v>
      </c>
      <c r="I15" s="399">
        <v>1000</v>
      </c>
      <c r="J15" s="399">
        <v>2000000</v>
      </c>
      <c r="K15" s="101">
        <f>+J15</f>
        <v>2000000</v>
      </c>
      <c r="L15" s="400">
        <v>0.06</v>
      </c>
      <c r="M15" s="620"/>
      <c r="N15" s="621"/>
      <c r="O15" s="621"/>
      <c r="P15" s="621"/>
    </row>
    <row r="16" spans="2:16" x14ac:dyDescent="0.2">
      <c r="B16" s="387">
        <v>41719</v>
      </c>
      <c r="C16" s="116" t="s">
        <v>307</v>
      </c>
      <c r="D16" s="385" t="s">
        <v>414</v>
      </c>
      <c r="E16" s="116" t="s">
        <v>6</v>
      </c>
      <c r="F16" s="116" t="s">
        <v>306</v>
      </c>
      <c r="G16" s="120" t="s">
        <v>8</v>
      </c>
      <c r="H16" s="399">
        <v>360</v>
      </c>
      <c r="I16" s="399">
        <v>10000</v>
      </c>
      <c r="J16" s="399">
        <v>8000000</v>
      </c>
      <c r="K16" s="101">
        <f>+J16</f>
        <v>8000000</v>
      </c>
      <c r="L16" s="400">
        <v>3.5000000000000003E-2</v>
      </c>
      <c r="M16" s="620"/>
      <c r="N16" s="621"/>
      <c r="O16" s="621"/>
      <c r="P16" s="621"/>
    </row>
    <row r="17" spans="2:16" x14ac:dyDescent="0.2">
      <c r="B17" s="387">
        <v>41731</v>
      </c>
      <c r="C17" s="116" t="s">
        <v>307</v>
      </c>
      <c r="D17" s="385" t="s">
        <v>415</v>
      </c>
      <c r="E17" s="116" t="s">
        <v>6</v>
      </c>
      <c r="F17" s="116" t="s">
        <v>306</v>
      </c>
      <c r="G17" s="120" t="s">
        <v>8</v>
      </c>
      <c r="H17" s="399">
        <v>330</v>
      </c>
      <c r="I17" s="399">
        <v>10000</v>
      </c>
      <c r="J17" s="399">
        <v>6000000</v>
      </c>
      <c r="K17" s="101">
        <f>+J17</f>
        <v>6000000</v>
      </c>
      <c r="L17" s="400">
        <v>3.5000000000000003E-2</v>
      </c>
      <c r="M17" s="620"/>
      <c r="N17" s="621"/>
      <c r="O17" s="621"/>
      <c r="P17" s="621"/>
    </row>
    <row r="18" spans="2:16" x14ac:dyDescent="0.2">
      <c r="B18" s="387">
        <v>41745</v>
      </c>
      <c r="C18" s="116" t="s">
        <v>307</v>
      </c>
      <c r="D18" s="385" t="s">
        <v>416</v>
      </c>
      <c r="E18" s="116" t="s">
        <v>6</v>
      </c>
      <c r="F18" s="116" t="s">
        <v>304</v>
      </c>
      <c r="G18" s="120" t="s">
        <v>8</v>
      </c>
      <c r="H18" s="399">
        <v>360</v>
      </c>
      <c r="I18" s="399">
        <v>10000</v>
      </c>
      <c r="J18" s="399">
        <v>16800000</v>
      </c>
      <c r="K18" s="101">
        <f>+J18/$L$3</f>
        <v>2448979.5918367347</v>
      </c>
      <c r="L18" s="400">
        <v>0.06</v>
      </c>
      <c r="M18" s="620"/>
      <c r="N18" s="621"/>
      <c r="O18" s="621"/>
      <c r="P18" s="621"/>
    </row>
    <row r="19" spans="2:16" x14ac:dyDescent="0.2">
      <c r="B19" s="814">
        <v>41757</v>
      </c>
      <c r="C19" s="811" t="s">
        <v>303</v>
      </c>
      <c r="D19" s="803" t="s">
        <v>418</v>
      </c>
      <c r="E19" s="116" t="s">
        <v>238</v>
      </c>
      <c r="F19" s="116" t="s">
        <v>304</v>
      </c>
      <c r="G19" s="120" t="s">
        <v>3</v>
      </c>
      <c r="H19" s="399">
        <v>1440</v>
      </c>
      <c r="I19" s="399">
        <v>10000</v>
      </c>
      <c r="J19" s="399">
        <v>9300000</v>
      </c>
      <c r="K19" s="101">
        <f t="shared" ref="K19:K30" si="1">J19/$L$3</f>
        <v>1355685.1311953352</v>
      </c>
      <c r="L19" s="400">
        <v>5.5E-2</v>
      </c>
      <c r="M19" s="620"/>
      <c r="N19" s="621"/>
      <c r="O19" s="621"/>
      <c r="P19" s="621"/>
    </row>
    <row r="20" spans="2:16" x14ac:dyDescent="0.2">
      <c r="B20" s="818"/>
      <c r="C20" s="812"/>
      <c r="D20" s="804"/>
      <c r="E20" s="116" t="s">
        <v>245</v>
      </c>
      <c r="F20" s="116" t="s">
        <v>304</v>
      </c>
      <c r="G20" s="120" t="s">
        <v>3</v>
      </c>
      <c r="H20" s="399">
        <v>1800</v>
      </c>
      <c r="I20" s="399">
        <v>10000</v>
      </c>
      <c r="J20" s="399">
        <v>9300000</v>
      </c>
      <c r="K20" s="101">
        <f t="shared" si="1"/>
        <v>1355685.1311953352</v>
      </c>
      <c r="L20" s="400">
        <v>5.7500000000000002E-2</v>
      </c>
      <c r="M20" s="620"/>
      <c r="N20" s="621"/>
      <c r="O20" s="621"/>
      <c r="P20" s="621"/>
    </row>
    <row r="21" spans="2:16" x14ac:dyDescent="0.2">
      <c r="B21" s="818"/>
      <c r="C21" s="812"/>
      <c r="D21" s="804"/>
      <c r="E21" s="116" t="s">
        <v>247</v>
      </c>
      <c r="F21" s="116" t="s">
        <v>304</v>
      </c>
      <c r="G21" s="120" t="s">
        <v>3</v>
      </c>
      <c r="H21" s="399">
        <v>2160</v>
      </c>
      <c r="I21" s="399">
        <v>10000</v>
      </c>
      <c r="J21" s="399">
        <v>9400000</v>
      </c>
      <c r="K21" s="101">
        <f t="shared" si="1"/>
        <v>1370262.3906705538</v>
      </c>
      <c r="L21" s="400">
        <v>0.06</v>
      </c>
      <c r="M21" s="620"/>
      <c r="N21" s="621"/>
      <c r="O21" s="621"/>
      <c r="P21" s="621"/>
    </row>
    <row r="22" spans="2:16" x14ac:dyDescent="0.2">
      <c r="B22" s="814">
        <v>41759</v>
      </c>
      <c r="C22" s="811" t="s">
        <v>303</v>
      </c>
      <c r="D22" s="803" t="s">
        <v>419</v>
      </c>
      <c r="E22" s="116" t="s">
        <v>238</v>
      </c>
      <c r="F22" s="116" t="s">
        <v>304</v>
      </c>
      <c r="G22" s="120" t="s">
        <v>8</v>
      </c>
      <c r="H22" s="399">
        <v>360</v>
      </c>
      <c r="I22" s="399">
        <v>5000</v>
      </c>
      <c r="J22" s="399">
        <v>17000000</v>
      </c>
      <c r="K22" s="101">
        <f t="shared" si="1"/>
        <v>2478134.1107871719</v>
      </c>
      <c r="L22" s="400">
        <v>4.4999999999999998E-2</v>
      </c>
      <c r="M22" s="620"/>
      <c r="N22" s="621"/>
      <c r="O22" s="621"/>
      <c r="P22" s="621"/>
    </row>
    <row r="23" spans="2:16" x14ac:dyDescent="0.2">
      <c r="B23" s="818"/>
      <c r="C23" s="812"/>
      <c r="D23" s="804"/>
      <c r="E23" s="116" t="s">
        <v>245</v>
      </c>
      <c r="F23" s="116" t="s">
        <v>304</v>
      </c>
      <c r="G23" s="120" t="s">
        <v>4</v>
      </c>
      <c r="H23" s="399">
        <v>2160</v>
      </c>
      <c r="I23" s="399">
        <v>5000</v>
      </c>
      <c r="J23" s="399">
        <v>5000000</v>
      </c>
      <c r="K23" s="101">
        <f t="shared" si="1"/>
        <v>728862.97376093292</v>
      </c>
      <c r="L23" s="400">
        <v>7.0000000000000007E-2</v>
      </c>
      <c r="M23" s="620"/>
      <c r="N23" s="621"/>
      <c r="O23" s="621"/>
      <c r="P23" s="621"/>
    </row>
    <row r="24" spans="2:16" x14ac:dyDescent="0.2">
      <c r="B24" s="818"/>
      <c r="C24" s="812"/>
      <c r="D24" s="804"/>
      <c r="E24" s="116" t="s">
        <v>247</v>
      </c>
      <c r="F24" s="116" t="s">
        <v>304</v>
      </c>
      <c r="G24" s="120" t="s">
        <v>4</v>
      </c>
      <c r="H24" s="399">
        <v>2520</v>
      </c>
      <c r="I24" s="399">
        <v>5000</v>
      </c>
      <c r="J24" s="399">
        <v>28000000</v>
      </c>
      <c r="K24" s="101">
        <f t="shared" si="1"/>
        <v>4081632.6530612241</v>
      </c>
      <c r="L24" s="400">
        <v>7.4999999999999997E-2</v>
      </c>
      <c r="M24" s="620"/>
      <c r="N24" s="621"/>
      <c r="O24" s="621"/>
      <c r="P24" s="621"/>
    </row>
    <row r="25" spans="2:16" x14ac:dyDescent="0.2">
      <c r="B25" s="712">
        <v>41775</v>
      </c>
      <c r="C25" s="811" t="s">
        <v>305</v>
      </c>
      <c r="D25" s="702" t="s">
        <v>420</v>
      </c>
      <c r="E25" s="116" t="s">
        <v>238</v>
      </c>
      <c r="F25" s="116" t="s">
        <v>304</v>
      </c>
      <c r="G25" s="120" t="s">
        <v>8</v>
      </c>
      <c r="H25" s="101">
        <v>356</v>
      </c>
      <c r="I25" s="101">
        <v>5000</v>
      </c>
      <c r="J25" s="101">
        <v>13600000</v>
      </c>
      <c r="K25" s="101">
        <f t="shared" si="1"/>
        <v>1982507.2886297374</v>
      </c>
      <c r="L25" s="122">
        <v>4.9000000000000002E-2</v>
      </c>
      <c r="M25" s="620"/>
      <c r="N25" s="621"/>
      <c r="O25" s="621"/>
      <c r="P25" s="621"/>
    </row>
    <row r="26" spans="2:16" x14ac:dyDescent="0.2">
      <c r="B26" s="712"/>
      <c r="C26" s="812"/>
      <c r="D26" s="702"/>
      <c r="E26" s="116" t="s">
        <v>245</v>
      </c>
      <c r="F26" s="116" t="s">
        <v>304</v>
      </c>
      <c r="G26" s="398" t="s">
        <v>86</v>
      </c>
      <c r="H26" s="101">
        <v>753</v>
      </c>
      <c r="I26" s="101">
        <v>5000</v>
      </c>
      <c r="J26" s="101">
        <v>13600000</v>
      </c>
      <c r="K26" s="101">
        <f t="shared" si="1"/>
        <v>1982507.2886297374</v>
      </c>
      <c r="L26" s="122">
        <v>5.0500000000000003E-2</v>
      </c>
      <c r="M26" s="620"/>
      <c r="N26" s="621"/>
      <c r="O26" s="621"/>
      <c r="P26" s="621"/>
    </row>
    <row r="27" spans="2:16" x14ac:dyDescent="0.2">
      <c r="B27" s="712"/>
      <c r="C27" s="812"/>
      <c r="D27" s="702"/>
      <c r="E27" s="116" t="s">
        <v>247</v>
      </c>
      <c r="F27" s="116" t="s">
        <v>304</v>
      </c>
      <c r="G27" s="398" t="s">
        <v>86</v>
      </c>
      <c r="H27" s="101">
        <v>1087</v>
      </c>
      <c r="I27" s="101">
        <v>5000</v>
      </c>
      <c r="J27" s="101">
        <v>16000000</v>
      </c>
      <c r="K27" s="101">
        <f t="shared" si="1"/>
        <v>2332361.5160349854</v>
      </c>
      <c r="L27" s="122">
        <v>5.2499999999999998E-2</v>
      </c>
      <c r="M27" s="622"/>
      <c r="N27" s="621"/>
      <c r="O27" s="621"/>
      <c r="P27" s="621"/>
    </row>
    <row r="28" spans="2:16" x14ac:dyDescent="0.2">
      <c r="B28" s="712"/>
      <c r="C28" s="812"/>
      <c r="D28" s="702"/>
      <c r="E28" s="116" t="s">
        <v>251</v>
      </c>
      <c r="F28" s="116" t="s">
        <v>304</v>
      </c>
      <c r="G28" s="398" t="s">
        <v>86</v>
      </c>
      <c r="H28" s="101">
        <v>1483</v>
      </c>
      <c r="I28" s="101">
        <v>5000</v>
      </c>
      <c r="J28" s="101">
        <v>16000000</v>
      </c>
      <c r="K28" s="101">
        <f t="shared" si="1"/>
        <v>2332361.5160349854</v>
      </c>
      <c r="L28" s="122">
        <v>5.3999999999999999E-2</v>
      </c>
      <c r="M28" s="622"/>
      <c r="N28" s="621"/>
      <c r="O28" s="621"/>
      <c r="P28" s="621"/>
    </row>
    <row r="29" spans="2:16" x14ac:dyDescent="0.2">
      <c r="B29" s="712"/>
      <c r="C29" s="812"/>
      <c r="D29" s="702"/>
      <c r="E29" s="116" t="s">
        <v>252</v>
      </c>
      <c r="F29" s="116" t="s">
        <v>304</v>
      </c>
      <c r="G29" s="398" t="s">
        <v>86</v>
      </c>
      <c r="H29" s="101">
        <v>1848</v>
      </c>
      <c r="I29" s="101">
        <v>5000</v>
      </c>
      <c r="J29" s="101">
        <v>12800000</v>
      </c>
      <c r="K29" s="101">
        <f t="shared" si="1"/>
        <v>1865889.2128279882</v>
      </c>
      <c r="L29" s="122">
        <v>5.8000000000000003E-2</v>
      </c>
      <c r="M29" s="622"/>
      <c r="N29" s="621"/>
      <c r="O29" s="621"/>
      <c r="P29" s="621"/>
    </row>
    <row r="30" spans="2:16" x14ac:dyDescent="0.2">
      <c r="B30" s="712"/>
      <c r="C30" s="812"/>
      <c r="D30" s="702"/>
      <c r="E30" s="116" t="s">
        <v>322</v>
      </c>
      <c r="F30" s="116" t="s">
        <v>304</v>
      </c>
      <c r="G30" s="398" t="s">
        <v>86</v>
      </c>
      <c r="H30" s="101">
        <v>2214</v>
      </c>
      <c r="I30" s="101">
        <v>5000</v>
      </c>
      <c r="J30" s="101">
        <v>8000000</v>
      </c>
      <c r="K30" s="101">
        <f t="shared" si="1"/>
        <v>1166180.7580174927</v>
      </c>
      <c r="L30" s="122">
        <v>6.0999999999999999E-2</v>
      </c>
      <c r="M30" s="622"/>
      <c r="N30" s="621"/>
      <c r="O30" s="621"/>
      <c r="P30" s="621"/>
    </row>
    <row r="31" spans="2:16" x14ac:dyDescent="0.2">
      <c r="B31" s="814">
        <v>41775</v>
      </c>
      <c r="C31" s="811" t="s">
        <v>303</v>
      </c>
      <c r="D31" s="803" t="s">
        <v>421</v>
      </c>
      <c r="E31" s="116" t="s">
        <v>238</v>
      </c>
      <c r="F31" s="116" t="s">
        <v>306</v>
      </c>
      <c r="G31" s="120" t="s">
        <v>86</v>
      </c>
      <c r="H31" s="399">
        <v>1080</v>
      </c>
      <c r="I31" s="399">
        <v>1000</v>
      </c>
      <c r="J31" s="399">
        <v>7500000</v>
      </c>
      <c r="K31" s="101">
        <f>J31</f>
        <v>7500000</v>
      </c>
      <c r="L31" s="400">
        <v>5.5E-2</v>
      </c>
      <c r="M31" s="620"/>
      <c r="N31" s="621"/>
      <c r="O31" s="621"/>
      <c r="P31" s="621"/>
    </row>
    <row r="32" spans="2:16" x14ac:dyDescent="0.2">
      <c r="B32" s="815"/>
      <c r="C32" s="813"/>
      <c r="D32" s="805"/>
      <c r="E32" s="116" t="s">
        <v>245</v>
      </c>
      <c r="F32" s="116" t="s">
        <v>306</v>
      </c>
      <c r="G32" s="120" t="s">
        <v>86</v>
      </c>
      <c r="H32" s="399">
        <v>1800</v>
      </c>
      <c r="I32" s="399">
        <v>1000</v>
      </c>
      <c r="J32" s="399">
        <v>7500000</v>
      </c>
      <c r="K32" s="101">
        <f>J32</f>
        <v>7500000</v>
      </c>
      <c r="L32" s="400">
        <v>6.5000000000000002E-2</v>
      </c>
      <c r="M32" s="620"/>
      <c r="N32" s="621"/>
      <c r="O32" s="621"/>
      <c r="P32" s="621"/>
    </row>
    <row r="33" spans="2:16" x14ac:dyDescent="0.2">
      <c r="B33" s="401">
        <v>41789</v>
      </c>
      <c r="C33" s="455" t="s">
        <v>303</v>
      </c>
      <c r="D33" s="402" t="s">
        <v>422</v>
      </c>
      <c r="E33" s="116" t="s">
        <v>6</v>
      </c>
      <c r="F33" s="116" t="s">
        <v>306</v>
      </c>
      <c r="G33" s="398" t="s">
        <v>50</v>
      </c>
      <c r="H33" s="101">
        <v>1440</v>
      </c>
      <c r="I33" s="101">
        <v>1000</v>
      </c>
      <c r="J33" s="101">
        <v>15000000</v>
      </c>
      <c r="K33" s="101">
        <f>J33</f>
        <v>15000000</v>
      </c>
      <c r="L33" s="400">
        <v>0.06</v>
      </c>
      <c r="M33" s="622"/>
      <c r="N33" s="621"/>
      <c r="O33" s="621"/>
      <c r="P33" s="621"/>
    </row>
    <row r="34" spans="2:16" x14ac:dyDescent="0.2">
      <c r="B34" s="401">
        <v>41795</v>
      </c>
      <c r="C34" s="403" t="s">
        <v>307</v>
      </c>
      <c r="D34" s="404" t="s">
        <v>423</v>
      </c>
      <c r="E34" s="116" t="s">
        <v>6</v>
      </c>
      <c r="F34" s="116" t="s">
        <v>306</v>
      </c>
      <c r="G34" s="398" t="s">
        <v>8</v>
      </c>
      <c r="H34" s="101">
        <v>360</v>
      </c>
      <c r="I34" s="101">
        <v>1000</v>
      </c>
      <c r="J34" s="101">
        <v>2550000</v>
      </c>
      <c r="K34" s="101">
        <f>J34</f>
        <v>2550000</v>
      </c>
      <c r="L34" s="400">
        <v>5.5E-2</v>
      </c>
      <c r="M34" s="620"/>
      <c r="N34" s="621"/>
      <c r="O34" s="621"/>
      <c r="P34" s="621"/>
    </row>
    <row r="35" spans="2:16" x14ac:dyDescent="0.2">
      <c r="B35" s="387">
        <v>41816</v>
      </c>
      <c r="C35" s="116" t="s">
        <v>317</v>
      </c>
      <c r="D35" s="385" t="s">
        <v>427</v>
      </c>
      <c r="E35" s="116" t="s">
        <v>6</v>
      </c>
      <c r="F35" s="116" t="s">
        <v>304</v>
      </c>
      <c r="G35" s="120" t="s">
        <v>47</v>
      </c>
      <c r="H35" s="399">
        <v>3240</v>
      </c>
      <c r="I35" s="399">
        <v>10000</v>
      </c>
      <c r="J35" s="399">
        <v>170000000</v>
      </c>
      <c r="K35" s="101">
        <f>+J35/$L$3</f>
        <v>24781341.107871719</v>
      </c>
      <c r="L35" s="400">
        <v>0.06</v>
      </c>
      <c r="M35" s="620"/>
      <c r="N35" s="621"/>
      <c r="O35" s="621"/>
      <c r="P35" s="621"/>
    </row>
    <row r="36" spans="2:16" x14ac:dyDescent="0.2">
      <c r="B36" s="712">
        <v>41820</v>
      </c>
      <c r="C36" s="802" t="s">
        <v>303</v>
      </c>
      <c r="D36" s="803" t="s">
        <v>426</v>
      </c>
      <c r="E36" s="116" t="s">
        <v>238</v>
      </c>
      <c r="F36" s="116" t="s">
        <v>304</v>
      </c>
      <c r="G36" s="120" t="s">
        <v>47</v>
      </c>
      <c r="H36" s="399">
        <v>720</v>
      </c>
      <c r="I36" s="399">
        <v>10000</v>
      </c>
      <c r="J36" s="399">
        <v>14000000</v>
      </c>
      <c r="K36" s="101">
        <f t="shared" ref="K36:K49" si="2">J36/$L$3</f>
        <v>2040816.3265306121</v>
      </c>
      <c r="L36" s="400">
        <v>5.2999999999999999E-2</v>
      </c>
      <c r="M36" s="620"/>
      <c r="N36" s="621"/>
      <c r="O36" s="621"/>
      <c r="P36" s="621"/>
    </row>
    <row r="37" spans="2:16" x14ac:dyDescent="0.2">
      <c r="B37" s="712"/>
      <c r="C37" s="802"/>
      <c r="D37" s="804"/>
      <c r="E37" s="116" t="s">
        <v>245</v>
      </c>
      <c r="F37" s="116" t="s">
        <v>304</v>
      </c>
      <c r="G37" s="120" t="s">
        <v>47</v>
      </c>
      <c r="H37" s="399">
        <v>1080</v>
      </c>
      <c r="I37" s="399">
        <v>10000</v>
      </c>
      <c r="J37" s="399">
        <v>14000000</v>
      </c>
      <c r="K37" s="101">
        <f t="shared" si="2"/>
        <v>2040816.3265306121</v>
      </c>
      <c r="L37" s="400">
        <v>5.5E-2</v>
      </c>
      <c r="M37" s="620"/>
      <c r="N37" s="621"/>
      <c r="O37" s="621"/>
      <c r="P37" s="621"/>
    </row>
    <row r="38" spans="2:16" x14ac:dyDescent="0.2">
      <c r="B38" s="712"/>
      <c r="C38" s="802"/>
      <c r="D38" s="805"/>
      <c r="E38" s="116" t="s">
        <v>247</v>
      </c>
      <c r="F38" s="116" t="s">
        <v>304</v>
      </c>
      <c r="G38" s="120" t="s">
        <v>47</v>
      </c>
      <c r="H38" s="399">
        <v>1440</v>
      </c>
      <c r="I38" s="399">
        <v>10000</v>
      </c>
      <c r="J38" s="399">
        <v>14000000</v>
      </c>
      <c r="K38" s="101">
        <f t="shared" si="2"/>
        <v>2040816.3265306121</v>
      </c>
      <c r="L38" s="400">
        <v>5.7000000000000002E-2</v>
      </c>
      <c r="M38" s="620"/>
      <c r="N38" s="621"/>
      <c r="O38" s="621"/>
      <c r="P38" s="621"/>
    </row>
    <row r="39" spans="2:16" x14ac:dyDescent="0.2">
      <c r="B39" s="712">
        <v>41880</v>
      </c>
      <c r="C39" s="811" t="s">
        <v>303</v>
      </c>
      <c r="D39" s="702" t="s">
        <v>428</v>
      </c>
      <c r="E39" s="116" t="s">
        <v>238</v>
      </c>
      <c r="F39" s="116" t="s">
        <v>304</v>
      </c>
      <c r="G39" s="120" t="s">
        <v>4</v>
      </c>
      <c r="H39" s="101">
        <v>1080</v>
      </c>
      <c r="I39" s="399">
        <v>10000</v>
      </c>
      <c r="J39" s="101">
        <v>18000000</v>
      </c>
      <c r="K39" s="101">
        <f t="shared" si="2"/>
        <v>2623906.7055393583</v>
      </c>
      <c r="L39" s="122">
        <v>0.06</v>
      </c>
      <c r="M39" s="620"/>
      <c r="N39" s="621"/>
      <c r="O39" s="621"/>
      <c r="P39" s="621"/>
    </row>
    <row r="40" spans="2:16" x14ac:dyDescent="0.2">
      <c r="B40" s="712"/>
      <c r="C40" s="812"/>
      <c r="D40" s="702"/>
      <c r="E40" s="116" t="s">
        <v>245</v>
      </c>
      <c r="F40" s="116" t="s">
        <v>304</v>
      </c>
      <c r="G40" s="120" t="s">
        <v>4</v>
      </c>
      <c r="H40" s="101">
        <v>1440</v>
      </c>
      <c r="I40" s="399">
        <v>10000</v>
      </c>
      <c r="J40" s="101">
        <v>18000000</v>
      </c>
      <c r="K40" s="101">
        <f t="shared" si="2"/>
        <v>2623906.7055393583</v>
      </c>
      <c r="L40" s="122">
        <v>6.25E-2</v>
      </c>
      <c r="M40" s="620"/>
      <c r="N40" s="621"/>
      <c r="O40" s="621"/>
      <c r="P40" s="621"/>
    </row>
    <row r="41" spans="2:16" x14ac:dyDescent="0.2">
      <c r="B41" s="712"/>
      <c r="C41" s="812"/>
      <c r="D41" s="702"/>
      <c r="E41" s="116" t="s">
        <v>247</v>
      </c>
      <c r="F41" s="116" t="s">
        <v>304</v>
      </c>
      <c r="G41" s="120" t="s">
        <v>4</v>
      </c>
      <c r="H41" s="101">
        <v>1800</v>
      </c>
      <c r="I41" s="399">
        <v>10000</v>
      </c>
      <c r="J41" s="101">
        <v>26000000</v>
      </c>
      <c r="K41" s="101">
        <f t="shared" si="2"/>
        <v>3790087.4635568513</v>
      </c>
      <c r="L41" s="122">
        <v>6.5000000000000002E-2</v>
      </c>
      <c r="M41" s="622"/>
      <c r="N41" s="621"/>
      <c r="O41" s="621"/>
      <c r="P41" s="621"/>
    </row>
    <row r="42" spans="2:16" x14ac:dyDescent="0.2">
      <c r="B42" s="712"/>
      <c r="C42" s="812"/>
      <c r="D42" s="702"/>
      <c r="E42" s="116" t="s">
        <v>251</v>
      </c>
      <c r="F42" s="116" t="s">
        <v>304</v>
      </c>
      <c r="G42" s="120" t="s">
        <v>4</v>
      </c>
      <c r="H42" s="101">
        <v>2160</v>
      </c>
      <c r="I42" s="399">
        <v>10000</v>
      </c>
      <c r="J42" s="101">
        <v>33700000</v>
      </c>
      <c r="K42" s="101">
        <f t="shared" si="2"/>
        <v>4912536.4431486875</v>
      </c>
      <c r="L42" s="122">
        <v>7.0000000000000007E-2</v>
      </c>
      <c r="M42" s="622"/>
      <c r="N42" s="621"/>
      <c r="O42" s="621"/>
      <c r="P42" s="621"/>
    </row>
    <row r="43" spans="2:16" x14ac:dyDescent="0.2">
      <c r="B43" s="712"/>
      <c r="C43" s="812"/>
      <c r="D43" s="702"/>
      <c r="E43" s="116" t="s">
        <v>252</v>
      </c>
      <c r="F43" s="116" t="s">
        <v>304</v>
      </c>
      <c r="G43" s="120" t="s">
        <v>4</v>
      </c>
      <c r="H43" s="101">
        <v>2520</v>
      </c>
      <c r="I43" s="399">
        <v>10000</v>
      </c>
      <c r="J43" s="101">
        <v>11300000</v>
      </c>
      <c r="K43" s="101">
        <f t="shared" si="2"/>
        <v>1647230.3206997083</v>
      </c>
      <c r="L43" s="122">
        <v>7.4999999999999997E-2</v>
      </c>
      <c r="M43" s="622"/>
      <c r="N43" s="621"/>
      <c r="O43" s="621"/>
      <c r="P43" s="621"/>
    </row>
    <row r="44" spans="2:16" x14ac:dyDescent="0.2">
      <c r="B44" s="814">
        <v>41904</v>
      </c>
      <c r="C44" s="811" t="s">
        <v>303</v>
      </c>
      <c r="D44" s="803" t="s">
        <v>442</v>
      </c>
      <c r="E44" s="116" t="s">
        <v>238</v>
      </c>
      <c r="F44" s="116" t="s">
        <v>304</v>
      </c>
      <c r="G44" s="120" t="s">
        <v>50</v>
      </c>
      <c r="H44" s="101">
        <v>1080</v>
      </c>
      <c r="I44" s="399">
        <v>1000</v>
      </c>
      <c r="J44" s="101">
        <v>14000000</v>
      </c>
      <c r="K44" s="101">
        <f t="shared" si="2"/>
        <v>2040816.3265306121</v>
      </c>
      <c r="L44" s="122">
        <v>6.25E-2</v>
      </c>
      <c r="M44" s="622"/>
      <c r="N44" s="621"/>
      <c r="O44" s="621"/>
      <c r="P44" s="621"/>
    </row>
    <row r="45" spans="2:16" x14ac:dyDescent="0.2">
      <c r="B45" s="818"/>
      <c r="C45" s="812"/>
      <c r="D45" s="804"/>
      <c r="E45" s="116" t="s">
        <v>245</v>
      </c>
      <c r="F45" s="116" t="s">
        <v>304</v>
      </c>
      <c r="G45" s="120" t="s">
        <v>50</v>
      </c>
      <c r="H45" s="101">
        <v>1800</v>
      </c>
      <c r="I45" s="399">
        <v>1000</v>
      </c>
      <c r="J45" s="101">
        <v>28000000</v>
      </c>
      <c r="K45" s="101">
        <f t="shared" si="2"/>
        <v>4081632.6530612241</v>
      </c>
      <c r="L45" s="122">
        <v>7.2499999999999995E-2</v>
      </c>
      <c r="M45" s="622"/>
      <c r="N45" s="621"/>
      <c r="O45" s="621"/>
      <c r="P45" s="621"/>
    </row>
    <row r="46" spans="2:16" x14ac:dyDescent="0.2">
      <c r="B46" s="815"/>
      <c r="C46" s="813"/>
      <c r="D46" s="805"/>
      <c r="E46" s="116" t="s">
        <v>247</v>
      </c>
      <c r="F46" s="116" t="s">
        <v>304</v>
      </c>
      <c r="G46" s="120" t="s">
        <v>50</v>
      </c>
      <c r="H46" s="101">
        <v>2520</v>
      </c>
      <c r="I46" s="399">
        <v>1000</v>
      </c>
      <c r="J46" s="101">
        <v>40000000</v>
      </c>
      <c r="K46" s="101">
        <f t="shared" si="2"/>
        <v>5830903.7900874633</v>
      </c>
      <c r="L46" s="122">
        <v>8.2500000000000004E-2</v>
      </c>
      <c r="M46" s="622"/>
      <c r="N46" s="621"/>
      <c r="O46" s="621"/>
      <c r="P46" s="621"/>
    </row>
    <row r="47" spans="2:16" x14ac:dyDescent="0.2">
      <c r="B47" s="387">
        <v>41907</v>
      </c>
      <c r="C47" s="116" t="s">
        <v>317</v>
      </c>
      <c r="D47" s="385" t="s">
        <v>429</v>
      </c>
      <c r="E47" s="116" t="s">
        <v>6</v>
      </c>
      <c r="F47" s="116" t="s">
        <v>304</v>
      </c>
      <c r="G47" s="120" t="s">
        <v>3</v>
      </c>
      <c r="H47" s="399">
        <v>2520</v>
      </c>
      <c r="I47" s="399">
        <v>10000</v>
      </c>
      <c r="J47" s="399">
        <v>35000000</v>
      </c>
      <c r="K47" s="101">
        <f t="shared" si="2"/>
        <v>5102040.8163265307</v>
      </c>
      <c r="L47" s="400">
        <v>7.4999999999999997E-2</v>
      </c>
      <c r="M47" s="622"/>
      <c r="N47" s="621"/>
      <c r="O47" s="621"/>
      <c r="P47" s="621"/>
    </row>
    <row r="48" spans="2:16" x14ac:dyDescent="0.2">
      <c r="B48" s="387">
        <v>41919</v>
      </c>
      <c r="C48" s="116" t="s">
        <v>305</v>
      </c>
      <c r="D48" s="385" t="s">
        <v>432</v>
      </c>
      <c r="E48" s="116" t="s">
        <v>6</v>
      </c>
      <c r="F48" s="116" t="s">
        <v>304</v>
      </c>
      <c r="G48" s="120" t="s">
        <v>57</v>
      </c>
      <c r="H48" s="399">
        <v>1471</v>
      </c>
      <c r="I48" s="399">
        <v>5000</v>
      </c>
      <c r="J48" s="399">
        <v>160000000</v>
      </c>
      <c r="K48" s="101">
        <f t="shared" si="2"/>
        <v>23323615.160349853</v>
      </c>
      <c r="L48" s="400">
        <v>6.5000000000000002E-2</v>
      </c>
      <c r="M48" s="620"/>
      <c r="N48" s="621"/>
      <c r="O48" s="621"/>
      <c r="P48" s="621"/>
    </row>
    <row r="49" spans="2:16" x14ac:dyDescent="0.2">
      <c r="B49" s="387">
        <v>41936</v>
      </c>
      <c r="C49" s="116" t="s">
        <v>317</v>
      </c>
      <c r="D49" s="385" t="s">
        <v>433</v>
      </c>
      <c r="E49" s="116" t="s">
        <v>6</v>
      </c>
      <c r="F49" s="116" t="s">
        <v>304</v>
      </c>
      <c r="G49" s="120" t="s">
        <v>3</v>
      </c>
      <c r="H49" s="399">
        <v>2520</v>
      </c>
      <c r="I49" s="399">
        <v>10000</v>
      </c>
      <c r="J49" s="399">
        <v>62000000</v>
      </c>
      <c r="K49" s="101">
        <f t="shared" si="2"/>
        <v>9037900.8746355679</v>
      </c>
      <c r="L49" s="400">
        <v>7.4999999999999997E-2</v>
      </c>
      <c r="M49" s="620"/>
      <c r="N49" s="621"/>
      <c r="O49" s="621"/>
      <c r="P49" s="621"/>
    </row>
    <row r="50" spans="2:16" x14ac:dyDescent="0.2">
      <c r="B50" s="814">
        <v>41950</v>
      </c>
      <c r="C50" s="811" t="s">
        <v>317</v>
      </c>
      <c r="D50" s="803" t="s">
        <v>434</v>
      </c>
      <c r="E50" s="116" t="s">
        <v>238</v>
      </c>
      <c r="F50" s="116" t="s">
        <v>306</v>
      </c>
      <c r="G50" s="120" t="s">
        <v>206</v>
      </c>
      <c r="H50" s="399">
        <v>1980</v>
      </c>
      <c r="I50" s="399">
        <v>1000</v>
      </c>
      <c r="J50" s="399">
        <v>6000000</v>
      </c>
      <c r="K50" s="101">
        <f>J50</f>
        <v>6000000</v>
      </c>
      <c r="L50" s="400">
        <v>4.5999999999999999E-2</v>
      </c>
      <c r="M50" s="620"/>
      <c r="N50" s="621"/>
      <c r="O50" s="621"/>
      <c r="P50" s="621"/>
    </row>
    <row r="51" spans="2:16" x14ac:dyDescent="0.2">
      <c r="B51" s="818"/>
      <c r="C51" s="812"/>
      <c r="D51" s="804"/>
      <c r="E51" s="116" t="s">
        <v>245</v>
      </c>
      <c r="F51" s="116" t="s">
        <v>306</v>
      </c>
      <c r="G51" s="120" t="s">
        <v>206</v>
      </c>
      <c r="H51" s="399">
        <v>2160</v>
      </c>
      <c r="I51" s="399">
        <v>1000</v>
      </c>
      <c r="J51" s="399">
        <v>5000000</v>
      </c>
      <c r="K51" s="101">
        <f t="shared" ref="K51:K52" si="3">J51</f>
        <v>5000000</v>
      </c>
      <c r="L51" s="400">
        <v>0.05</v>
      </c>
      <c r="M51" s="620"/>
      <c r="N51" s="621"/>
      <c r="O51" s="621"/>
      <c r="P51" s="621"/>
    </row>
    <row r="52" spans="2:16" x14ac:dyDescent="0.2">
      <c r="B52" s="818"/>
      <c r="C52" s="812"/>
      <c r="D52" s="804"/>
      <c r="E52" s="116" t="s">
        <v>247</v>
      </c>
      <c r="F52" s="116" t="s">
        <v>306</v>
      </c>
      <c r="G52" s="120" t="s">
        <v>206</v>
      </c>
      <c r="H52" s="399">
        <v>2520</v>
      </c>
      <c r="I52" s="399">
        <v>1000</v>
      </c>
      <c r="J52" s="399">
        <v>5000000</v>
      </c>
      <c r="K52" s="101">
        <f t="shared" si="3"/>
        <v>5000000</v>
      </c>
      <c r="L52" s="400">
        <v>5.5E-2</v>
      </c>
      <c r="M52" s="620"/>
      <c r="N52" s="621"/>
      <c r="O52" s="621"/>
      <c r="P52" s="621"/>
    </row>
    <row r="53" spans="2:16" x14ac:dyDescent="0.2">
      <c r="B53" s="815"/>
      <c r="C53" s="813"/>
      <c r="D53" s="805"/>
      <c r="E53" s="116" t="s">
        <v>251</v>
      </c>
      <c r="F53" s="116" t="s">
        <v>306</v>
      </c>
      <c r="G53" s="120" t="s">
        <v>206</v>
      </c>
      <c r="H53" s="399">
        <v>2880</v>
      </c>
      <c r="I53" s="399">
        <v>1000</v>
      </c>
      <c r="J53" s="399">
        <v>4000000</v>
      </c>
      <c r="K53" s="101">
        <f>J53</f>
        <v>4000000</v>
      </c>
      <c r="L53" s="400">
        <v>0.06</v>
      </c>
      <c r="M53" s="620"/>
      <c r="N53" s="621"/>
      <c r="O53" s="621"/>
      <c r="P53" s="621"/>
    </row>
    <row r="54" spans="2:16" x14ac:dyDescent="0.2">
      <c r="B54" s="814" t="s">
        <v>440</v>
      </c>
      <c r="C54" s="811" t="s">
        <v>317</v>
      </c>
      <c r="D54" s="803" t="s">
        <v>441</v>
      </c>
      <c r="E54" s="403" t="s">
        <v>238</v>
      </c>
      <c r="F54" s="403" t="s">
        <v>304</v>
      </c>
      <c r="G54" s="398" t="s">
        <v>4</v>
      </c>
      <c r="H54" s="405">
        <v>2520</v>
      </c>
      <c r="I54" s="399">
        <v>10000</v>
      </c>
      <c r="J54" s="399">
        <v>25000000</v>
      </c>
      <c r="K54" s="193">
        <f>J54/L3</f>
        <v>3644314.8688046644</v>
      </c>
      <c r="L54" s="400">
        <v>7.0000000000000007E-2</v>
      </c>
      <c r="M54" s="620"/>
      <c r="N54" s="621"/>
      <c r="O54" s="621"/>
      <c r="P54" s="621"/>
    </row>
    <row r="55" spans="2:16" x14ac:dyDescent="0.2">
      <c r="B55" s="815"/>
      <c r="C55" s="813"/>
      <c r="D55" s="805"/>
      <c r="E55" s="403" t="s">
        <v>245</v>
      </c>
      <c r="F55" s="403" t="s">
        <v>304</v>
      </c>
      <c r="G55" s="398" t="s">
        <v>4</v>
      </c>
      <c r="H55" s="405">
        <v>2880</v>
      </c>
      <c r="I55" s="399">
        <v>10000</v>
      </c>
      <c r="J55" s="399">
        <v>25000000</v>
      </c>
      <c r="K55" s="193">
        <f>J55/L3</f>
        <v>3644314.8688046644</v>
      </c>
      <c r="L55" s="400">
        <v>7.4999999999999997E-2</v>
      </c>
      <c r="M55" s="620"/>
      <c r="N55" s="621"/>
      <c r="O55" s="621"/>
      <c r="P55" s="621"/>
    </row>
    <row r="56" spans="2:16" x14ac:dyDescent="0.2">
      <c r="B56" s="387">
        <v>41967</v>
      </c>
      <c r="C56" s="455" t="s">
        <v>303</v>
      </c>
      <c r="D56" s="406" t="s">
        <v>435</v>
      </c>
      <c r="E56" s="403" t="s">
        <v>436</v>
      </c>
      <c r="F56" s="403" t="s">
        <v>306</v>
      </c>
      <c r="G56" s="398" t="s">
        <v>4</v>
      </c>
      <c r="H56" s="405">
        <v>1800</v>
      </c>
      <c r="I56" s="399">
        <v>1000</v>
      </c>
      <c r="J56" s="399">
        <v>5000000</v>
      </c>
      <c r="K56" s="193">
        <f>J56</f>
        <v>5000000</v>
      </c>
      <c r="L56" s="400">
        <v>6.7000000000000004E-2</v>
      </c>
      <c r="M56" s="620"/>
      <c r="N56" s="621"/>
      <c r="O56" s="621"/>
      <c r="P56" s="621"/>
    </row>
    <row r="57" spans="2:16" x14ac:dyDescent="0.2">
      <c r="B57" s="407">
        <v>41968</v>
      </c>
      <c r="C57" s="455" t="s">
        <v>303</v>
      </c>
      <c r="D57" s="406" t="s">
        <v>438</v>
      </c>
      <c r="E57" s="403" t="s">
        <v>436</v>
      </c>
      <c r="F57" s="403" t="s">
        <v>304</v>
      </c>
      <c r="G57" s="398" t="s">
        <v>4</v>
      </c>
      <c r="H57" s="405">
        <v>3600</v>
      </c>
      <c r="I57" s="399">
        <v>10000</v>
      </c>
      <c r="J57" s="399">
        <v>105000000</v>
      </c>
      <c r="K57" s="193">
        <f>J57/$L$3</f>
        <v>15306122.448979592</v>
      </c>
      <c r="L57" s="400">
        <v>7.8E-2</v>
      </c>
      <c r="M57" s="620"/>
      <c r="N57" s="621"/>
      <c r="O57" s="621"/>
      <c r="P57" s="621"/>
    </row>
    <row r="58" spans="2:16" x14ac:dyDescent="0.2">
      <c r="B58" s="407">
        <v>41969</v>
      </c>
      <c r="C58" s="408" t="s">
        <v>317</v>
      </c>
      <c r="D58" s="409" t="s">
        <v>439</v>
      </c>
      <c r="E58" s="403" t="s">
        <v>436</v>
      </c>
      <c r="F58" s="403" t="s">
        <v>304</v>
      </c>
      <c r="G58" s="398" t="s">
        <v>57</v>
      </c>
      <c r="H58" s="405">
        <v>3600</v>
      </c>
      <c r="I58" s="399">
        <v>10000</v>
      </c>
      <c r="J58" s="399">
        <v>16300000</v>
      </c>
      <c r="K58" s="193">
        <f>J58/L3</f>
        <v>2376093.2944606412</v>
      </c>
      <c r="L58" s="400">
        <v>7.0999999999999994E-2</v>
      </c>
      <c r="M58" s="620"/>
      <c r="N58" s="621"/>
      <c r="O58" s="621"/>
      <c r="P58" s="621"/>
    </row>
    <row r="59" spans="2:16" x14ac:dyDescent="0.2">
      <c r="B59" s="407">
        <v>41970</v>
      </c>
      <c r="C59" s="408" t="s">
        <v>307</v>
      </c>
      <c r="D59" s="404" t="s">
        <v>437</v>
      </c>
      <c r="E59" s="403" t="s">
        <v>436</v>
      </c>
      <c r="F59" s="403" t="s">
        <v>304</v>
      </c>
      <c r="G59" s="398" t="s">
        <v>8</v>
      </c>
      <c r="H59" s="405">
        <v>270</v>
      </c>
      <c r="I59" s="399">
        <v>1000</v>
      </c>
      <c r="J59" s="399">
        <v>34000000</v>
      </c>
      <c r="K59" s="193">
        <f>J59/L3</f>
        <v>4956268.2215743437</v>
      </c>
      <c r="L59" s="400">
        <v>4.2500000000000003E-2</v>
      </c>
      <c r="M59" s="620"/>
      <c r="N59" s="621"/>
      <c r="O59" s="621"/>
      <c r="P59" s="621"/>
    </row>
    <row r="60" spans="2:16" ht="11.25" customHeight="1" thickBot="1" x14ac:dyDescent="0.25">
      <c r="B60" s="387"/>
      <c r="C60" s="116"/>
      <c r="D60" s="120"/>
      <c r="E60" s="403"/>
      <c r="F60" s="88"/>
      <c r="G60" s="398"/>
      <c r="H60" s="405"/>
      <c r="I60" s="399">
        <v>0</v>
      </c>
      <c r="J60" s="399">
        <v>0</v>
      </c>
      <c r="K60" s="193">
        <f t="shared" ref="K60" si="4">J60/$L$3</f>
        <v>0</v>
      </c>
      <c r="L60" s="410"/>
      <c r="M60" s="620"/>
      <c r="N60" s="621"/>
      <c r="O60" s="621"/>
      <c r="P60" s="621"/>
    </row>
    <row r="61" spans="2:16" ht="11.25" customHeight="1" thickBot="1" x14ac:dyDescent="0.25">
      <c r="B61" s="411"/>
      <c r="C61" s="412"/>
      <c r="D61" s="413" t="s">
        <v>581</v>
      </c>
      <c r="E61" s="412"/>
      <c r="F61" s="412"/>
      <c r="G61" s="412"/>
      <c r="H61" s="414"/>
      <c r="I61" s="414"/>
      <c r="J61" s="414"/>
      <c r="K61" s="415">
        <f>SUM(K6:K60)</f>
        <v>270048542.2740525</v>
      </c>
      <c r="L61" s="416"/>
      <c r="M61" s="620"/>
      <c r="N61" s="621"/>
      <c r="O61" s="621"/>
      <c r="P61" s="621"/>
    </row>
    <row r="62" spans="2:16" ht="12" customHeight="1" x14ac:dyDescent="0.2">
      <c r="B62" s="417"/>
      <c r="C62" s="418"/>
      <c r="D62" s="419"/>
      <c r="E62" s="418"/>
      <c r="F62" s="418"/>
      <c r="G62" s="420"/>
      <c r="H62" s="421"/>
      <c r="I62" s="421"/>
      <c r="J62" s="421"/>
      <c r="K62" s="421"/>
      <c r="L62" s="421"/>
      <c r="M62" s="397"/>
    </row>
    <row r="63" spans="2:16" ht="15.75" customHeight="1" x14ac:dyDescent="0.2">
      <c r="B63" s="808" t="s">
        <v>329</v>
      </c>
      <c r="C63" s="808"/>
      <c r="D63" s="808"/>
      <c r="E63" s="418"/>
      <c r="F63" s="420"/>
      <c r="G63" s="420"/>
      <c r="H63" s="421"/>
      <c r="I63" s="421"/>
      <c r="J63" s="421"/>
      <c r="K63" s="421"/>
      <c r="L63" s="421"/>
      <c r="M63" s="422"/>
    </row>
    <row r="64" spans="2:16" x14ac:dyDescent="0.2">
      <c r="E64" s="456"/>
      <c r="F64" s="457"/>
      <c r="G64" s="457"/>
      <c r="H64" s="421"/>
      <c r="I64" s="421"/>
      <c r="J64" s="421"/>
      <c r="K64" s="421">
        <f>K73+K61</f>
        <v>546068950.43731785</v>
      </c>
      <c r="L64" s="421"/>
      <c r="M64" s="424"/>
    </row>
    <row r="65" spans="2:13" x14ac:dyDescent="0.2">
      <c r="C65" s="420"/>
      <c r="E65" s="418"/>
      <c r="F65" s="420"/>
      <c r="G65" s="420"/>
      <c r="H65" s="425"/>
      <c r="I65" s="425"/>
      <c r="J65" s="425"/>
      <c r="K65" s="425"/>
      <c r="L65" s="425"/>
      <c r="M65" s="424"/>
    </row>
    <row r="66" spans="2:13" x14ac:dyDescent="0.2">
      <c r="B66" s="417"/>
      <c r="C66" s="420"/>
      <c r="D66" s="419"/>
      <c r="E66" s="418"/>
      <c r="F66" s="420"/>
      <c r="G66" s="420"/>
      <c r="H66" s="425"/>
      <c r="I66" s="425"/>
      <c r="J66" s="425"/>
      <c r="K66" s="425"/>
      <c r="L66" s="425"/>
      <c r="M66" s="426"/>
    </row>
    <row r="67" spans="2:13" x14ac:dyDescent="0.2">
      <c r="B67" s="800" t="s">
        <v>389</v>
      </c>
      <c r="C67" s="801"/>
      <c r="D67" s="801"/>
      <c r="E67" s="801"/>
      <c r="F67" s="801"/>
      <c r="G67" s="801"/>
      <c r="H67" s="801"/>
      <c r="I67" s="801"/>
      <c r="J67" s="801"/>
      <c r="K67" s="801"/>
      <c r="L67" s="427"/>
      <c r="M67" s="431"/>
    </row>
    <row r="68" spans="2:13" ht="24" customHeight="1" x14ac:dyDescent="0.2">
      <c r="B68" s="428" t="s">
        <v>13</v>
      </c>
      <c r="C68" s="428" t="s">
        <v>15</v>
      </c>
      <c r="D68" s="428" t="s">
        <v>385</v>
      </c>
      <c r="E68" s="428" t="s">
        <v>5</v>
      </c>
      <c r="F68" s="428" t="s">
        <v>302</v>
      </c>
      <c r="G68" s="428" t="s">
        <v>2</v>
      </c>
      <c r="H68" s="429" t="s">
        <v>386</v>
      </c>
      <c r="I68" s="429" t="s">
        <v>17</v>
      </c>
      <c r="J68" s="429" t="s">
        <v>18</v>
      </c>
      <c r="K68" s="429" t="s">
        <v>388</v>
      </c>
      <c r="L68" s="430" t="s">
        <v>177</v>
      </c>
      <c r="M68" s="430" t="s">
        <v>178</v>
      </c>
    </row>
    <row r="69" spans="2:13" x14ac:dyDescent="0.2">
      <c r="B69" s="384">
        <v>41645</v>
      </c>
      <c r="C69" s="116" t="s">
        <v>352</v>
      </c>
      <c r="D69" s="386" t="s">
        <v>398</v>
      </c>
      <c r="E69" s="116" t="s">
        <v>6</v>
      </c>
      <c r="F69" s="116" t="s">
        <v>306</v>
      </c>
      <c r="G69" s="116" t="s">
        <v>399</v>
      </c>
      <c r="H69" s="100">
        <v>4320</v>
      </c>
      <c r="I69" s="100">
        <v>100000</v>
      </c>
      <c r="J69" s="100">
        <v>225000000</v>
      </c>
      <c r="K69" s="100">
        <f>J69</f>
        <v>225000000</v>
      </c>
      <c r="L69" s="122"/>
      <c r="M69" s="433" t="s">
        <v>175</v>
      </c>
    </row>
    <row r="70" spans="2:13" x14ac:dyDescent="0.2">
      <c r="B70" s="387">
        <v>41733</v>
      </c>
      <c r="C70" s="120" t="s">
        <v>352</v>
      </c>
      <c r="D70" s="385" t="s">
        <v>417</v>
      </c>
      <c r="E70" s="116" t="s">
        <v>6</v>
      </c>
      <c r="F70" s="120" t="s">
        <v>304</v>
      </c>
      <c r="G70" s="120" t="s">
        <v>3</v>
      </c>
      <c r="H70" s="101" t="s">
        <v>447</v>
      </c>
      <c r="I70" s="101">
        <v>100000</v>
      </c>
      <c r="J70" s="101">
        <v>350000000</v>
      </c>
      <c r="K70" s="100">
        <f>J70/$L$3</f>
        <v>51020408.163265303</v>
      </c>
      <c r="L70" s="432">
        <v>0</v>
      </c>
      <c r="M70" s="433"/>
    </row>
    <row r="71" spans="2:13" x14ac:dyDescent="0.2">
      <c r="B71" s="387"/>
      <c r="C71" s="120"/>
      <c r="D71" s="385"/>
      <c r="E71" s="116"/>
      <c r="F71" s="120"/>
      <c r="G71" s="120"/>
      <c r="H71" s="101"/>
      <c r="I71" s="101"/>
      <c r="J71" s="101"/>
      <c r="K71" s="101"/>
      <c r="L71" s="122"/>
      <c r="M71" s="433"/>
    </row>
    <row r="72" spans="2:13" ht="13.5" thickBot="1" x14ac:dyDescent="0.25">
      <c r="B72" s="401"/>
      <c r="C72" s="398"/>
      <c r="D72" s="402"/>
      <c r="E72" s="403"/>
      <c r="F72" s="398"/>
      <c r="G72" s="398"/>
      <c r="H72" s="193"/>
      <c r="I72" s="193"/>
      <c r="J72" s="193"/>
      <c r="K72" s="193"/>
      <c r="L72" s="194"/>
      <c r="M72" s="437"/>
    </row>
    <row r="73" spans="2:13" ht="13.5" thickBot="1" x14ac:dyDescent="0.25">
      <c r="B73" s="411"/>
      <c r="C73" s="412"/>
      <c r="D73" s="413" t="s">
        <v>582</v>
      </c>
      <c r="E73" s="412"/>
      <c r="F73" s="412"/>
      <c r="G73" s="412"/>
      <c r="H73" s="434"/>
      <c r="I73" s="434"/>
      <c r="J73" s="434"/>
      <c r="K73" s="435">
        <f>SUM(K69:K72)</f>
        <v>276020408.16326529</v>
      </c>
      <c r="L73" s="436"/>
      <c r="M73" s="440"/>
    </row>
    <row r="74" spans="2:13" x14ac:dyDescent="0.2">
      <c r="B74" s="417"/>
      <c r="C74" s="420"/>
      <c r="D74" s="438"/>
      <c r="E74" s="418"/>
      <c r="F74" s="420"/>
      <c r="G74" s="420"/>
      <c r="H74" s="425"/>
      <c r="I74" s="425"/>
      <c r="J74" s="425"/>
      <c r="K74" s="439"/>
      <c r="L74" s="426"/>
    </row>
    <row r="75" spans="2:13" x14ac:dyDescent="0.2">
      <c r="B75" s="417"/>
      <c r="C75" s="420"/>
      <c r="D75" s="438"/>
      <c r="E75" s="418"/>
      <c r="F75" s="420"/>
      <c r="G75" s="420"/>
      <c r="H75" s="425"/>
      <c r="I75" s="425"/>
      <c r="J75" s="425"/>
      <c r="K75" s="439"/>
      <c r="L75" s="426"/>
      <c r="M75" s="424"/>
    </row>
    <row r="76" spans="2:13" x14ac:dyDescent="0.2">
      <c r="B76" s="417"/>
      <c r="C76" s="420"/>
      <c r="D76" s="438"/>
      <c r="E76" s="418"/>
      <c r="F76" s="420"/>
      <c r="G76" s="420"/>
      <c r="H76" s="425"/>
      <c r="I76" s="425"/>
      <c r="J76" s="425"/>
      <c r="K76" s="439"/>
      <c r="L76" s="426"/>
      <c r="M76" s="424"/>
    </row>
    <row r="77" spans="2:13" x14ac:dyDescent="0.2">
      <c r="B77" s="417"/>
      <c r="C77" s="420"/>
      <c r="D77" s="419"/>
      <c r="E77" s="418"/>
      <c r="F77" s="420"/>
      <c r="G77" s="420"/>
      <c r="H77" s="425"/>
      <c r="I77" s="425"/>
      <c r="J77" s="425"/>
      <c r="K77" s="425"/>
      <c r="L77" s="425"/>
      <c r="M77" s="424"/>
    </row>
    <row r="78" spans="2:13" x14ac:dyDescent="0.2">
      <c r="B78" s="388"/>
      <c r="C78" s="389"/>
      <c r="D78" s="388"/>
      <c r="E78" s="388"/>
      <c r="F78" s="389"/>
      <c r="G78" s="388"/>
      <c r="H78" s="390"/>
      <c r="I78" s="390"/>
      <c r="J78" s="390"/>
      <c r="K78" s="390"/>
      <c r="L78" s="390"/>
      <c r="M78" s="426"/>
    </row>
    <row r="79" spans="2:13" x14ac:dyDescent="0.2">
      <c r="B79" s="388"/>
      <c r="C79" s="389"/>
      <c r="D79" s="388"/>
      <c r="E79" s="388"/>
      <c r="F79" s="389"/>
      <c r="G79" s="388"/>
      <c r="H79" s="390"/>
      <c r="I79" s="390"/>
      <c r="J79" s="390"/>
      <c r="K79" s="390"/>
      <c r="L79" s="390"/>
      <c r="M79" s="388"/>
    </row>
    <row r="80" spans="2:13" ht="17.25" customHeight="1" x14ac:dyDescent="0.2">
      <c r="B80" s="800" t="s">
        <v>390</v>
      </c>
      <c r="C80" s="801"/>
      <c r="D80" s="801"/>
      <c r="E80" s="801"/>
      <c r="F80" s="801"/>
      <c r="G80" s="801"/>
      <c r="H80" s="801"/>
      <c r="I80" s="801"/>
      <c r="J80" s="801"/>
      <c r="K80" s="801"/>
      <c r="L80" s="427"/>
      <c r="M80" s="388"/>
    </row>
    <row r="81" spans="2:16" ht="22.5" customHeight="1" x14ac:dyDescent="0.2">
      <c r="B81" s="430" t="s">
        <v>294</v>
      </c>
      <c r="C81" s="430" t="str">
        <f>C5</f>
        <v>Instrumento</v>
      </c>
      <c r="D81" s="428" t="s">
        <v>385</v>
      </c>
      <c r="E81" s="430" t="s">
        <v>156</v>
      </c>
      <c r="F81" s="430" t="s">
        <v>332</v>
      </c>
      <c r="G81" s="430" t="s">
        <v>0</v>
      </c>
      <c r="H81" s="809" t="s">
        <v>379</v>
      </c>
      <c r="I81" s="810"/>
      <c r="J81" s="441" t="s">
        <v>425</v>
      </c>
      <c r="K81" s="430" t="s">
        <v>333</v>
      </c>
      <c r="L81" s="442"/>
      <c r="M81" s="388"/>
    </row>
    <row r="82" spans="2:16" ht="33.75" customHeight="1" x14ac:dyDescent="0.2">
      <c r="B82" s="384">
        <v>41652</v>
      </c>
      <c r="C82" s="116" t="s">
        <v>317</v>
      </c>
      <c r="D82" s="88" t="s">
        <v>411</v>
      </c>
      <c r="E82" s="116" t="s">
        <v>297</v>
      </c>
      <c r="F82" s="116" t="s">
        <v>336</v>
      </c>
      <c r="G82" s="120" t="s">
        <v>306</v>
      </c>
      <c r="H82" s="806">
        <v>75000000</v>
      </c>
      <c r="I82" s="807"/>
      <c r="J82" s="443">
        <f>H82</f>
        <v>75000000</v>
      </c>
      <c r="K82" s="410">
        <v>6.25E-2</v>
      </c>
      <c r="L82" s="444"/>
      <c r="M82" s="1"/>
    </row>
    <row r="83" spans="2:16" x14ac:dyDescent="0.2">
      <c r="B83" s="384">
        <v>41912</v>
      </c>
      <c r="C83" s="116" t="s">
        <v>317</v>
      </c>
      <c r="D83" s="88" t="s">
        <v>430</v>
      </c>
      <c r="E83" s="116" t="s">
        <v>431</v>
      </c>
      <c r="F83" s="116" t="s">
        <v>336</v>
      </c>
      <c r="G83" s="120" t="s">
        <v>306</v>
      </c>
      <c r="H83" s="806">
        <v>150000000</v>
      </c>
      <c r="I83" s="807"/>
      <c r="J83" s="443">
        <f>H83</f>
        <v>150000000</v>
      </c>
      <c r="K83" s="410"/>
      <c r="L83" s="444"/>
      <c r="M83" s="1"/>
    </row>
    <row r="84" spans="2:16" x14ac:dyDescent="0.2">
      <c r="B84" s="384"/>
      <c r="C84" s="116"/>
      <c r="D84" s="88"/>
      <c r="E84" s="116"/>
      <c r="F84" s="116"/>
      <c r="G84" s="120"/>
      <c r="H84" s="806"/>
      <c r="I84" s="807"/>
      <c r="J84" s="443"/>
      <c r="K84" s="410"/>
      <c r="L84" s="444"/>
      <c r="M84" s="1"/>
    </row>
    <row r="85" spans="2:16" ht="13.5" thickBot="1" x14ac:dyDescent="0.25">
      <c r="B85" s="445"/>
      <c r="C85" s="420"/>
      <c r="D85" s="446"/>
      <c r="E85" s="418"/>
      <c r="F85" s="418"/>
      <c r="G85" s="420"/>
      <c r="H85" s="421"/>
      <c r="I85" s="421"/>
      <c r="J85" s="421"/>
      <c r="K85" s="447"/>
      <c r="L85" s="448"/>
      <c r="M85" s="1"/>
    </row>
    <row r="86" spans="2:16" ht="13.5" thickBot="1" x14ac:dyDescent="0.25">
      <c r="B86" s="449"/>
      <c r="C86" s="450"/>
      <c r="D86" s="413" t="s">
        <v>424</v>
      </c>
      <c r="E86" s="450"/>
      <c r="F86" s="450"/>
      <c r="G86" s="450"/>
      <c r="H86" s="799"/>
      <c r="I86" s="799"/>
      <c r="J86" s="435">
        <f>SUM(J82:J85)</f>
        <v>225000000</v>
      </c>
      <c r="K86" s="451"/>
      <c r="L86" s="452"/>
      <c r="M86" s="1"/>
    </row>
    <row r="87" spans="2:1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6" s="1" customFormat="1" x14ac:dyDescent="0.2"/>
    <row r="89" spans="2:16" s="1" customFormat="1" x14ac:dyDescent="0.2"/>
    <row r="90" spans="2:16" s="1" customFormat="1" x14ac:dyDescent="0.2"/>
    <row r="91" spans="2:16" s="1" customFormat="1" x14ac:dyDescent="0.2">
      <c r="C91" s="800" t="s">
        <v>391</v>
      </c>
      <c r="D91" s="801"/>
      <c r="E91" s="801"/>
      <c r="F91" s="801"/>
      <c r="G91" s="801"/>
      <c r="H91" s="801"/>
      <c r="I91" s="801"/>
      <c r="J91" s="801"/>
    </row>
    <row r="92" spans="2:16" ht="21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453"/>
    </row>
    <row r="93" spans="2:16" x14ac:dyDescent="0.2">
      <c r="C93" s="796" t="s">
        <v>342</v>
      </c>
      <c r="D93" s="797"/>
      <c r="E93" s="798"/>
      <c r="F93" s="389"/>
      <c r="H93" s="796" t="s">
        <v>356</v>
      </c>
      <c r="I93" s="797"/>
      <c r="J93" s="798"/>
      <c r="K93" s="390"/>
      <c r="L93" s="390"/>
      <c r="M93" s="1"/>
    </row>
    <row r="94" spans="2:16" ht="11.25" customHeight="1" x14ac:dyDescent="0.2">
      <c r="C94" s="454" t="s">
        <v>343</v>
      </c>
      <c r="D94" s="795" t="s">
        <v>344</v>
      </c>
      <c r="E94" s="795"/>
      <c r="F94" s="389"/>
      <c r="H94" s="454" t="s">
        <v>343</v>
      </c>
      <c r="I94" s="795" t="s">
        <v>344</v>
      </c>
      <c r="J94" s="795"/>
      <c r="K94" s="390"/>
      <c r="L94" s="390"/>
      <c r="M94" s="388"/>
    </row>
    <row r="95" spans="2:16" x14ac:dyDescent="0.2">
      <c r="C95" s="116" t="s">
        <v>345</v>
      </c>
      <c r="D95" s="702" t="s">
        <v>346</v>
      </c>
      <c r="E95" s="702"/>
      <c r="F95" s="389"/>
      <c r="H95" s="120" t="s">
        <v>308</v>
      </c>
      <c r="I95" s="702" t="s">
        <v>357</v>
      </c>
      <c r="J95" s="702"/>
      <c r="K95" s="390"/>
      <c r="L95" s="390"/>
      <c r="M95" s="388"/>
    </row>
    <row r="96" spans="2:16" x14ac:dyDescent="0.2">
      <c r="C96" s="116" t="s">
        <v>303</v>
      </c>
      <c r="D96" s="702" t="s">
        <v>347</v>
      </c>
      <c r="E96" s="702"/>
      <c r="F96" s="389"/>
      <c r="H96" s="120" t="s">
        <v>310</v>
      </c>
      <c r="I96" s="702" t="s">
        <v>358</v>
      </c>
      <c r="J96" s="702"/>
      <c r="K96" s="390"/>
      <c r="L96" s="390"/>
      <c r="M96" s="388"/>
    </row>
    <row r="97" spans="2:16" x14ac:dyDescent="0.2">
      <c r="C97" s="120" t="s">
        <v>369</v>
      </c>
      <c r="D97" s="702" t="s">
        <v>348</v>
      </c>
      <c r="E97" s="702"/>
      <c r="F97" s="389"/>
      <c r="H97" s="116" t="s">
        <v>309</v>
      </c>
      <c r="I97" s="702" t="s">
        <v>359</v>
      </c>
      <c r="J97" s="702"/>
      <c r="K97" s="390"/>
      <c r="L97" s="390"/>
      <c r="M97" s="388"/>
    </row>
    <row r="98" spans="2:16" x14ac:dyDescent="0.2">
      <c r="C98" s="120" t="s">
        <v>317</v>
      </c>
      <c r="D98" s="702" t="s">
        <v>349</v>
      </c>
      <c r="E98" s="702"/>
      <c r="F98" s="389"/>
      <c r="H98" s="120" t="s">
        <v>311</v>
      </c>
      <c r="I98" s="702" t="s">
        <v>360</v>
      </c>
      <c r="J98" s="702"/>
      <c r="K98" s="390"/>
      <c r="L98" s="390"/>
      <c r="M98" s="388"/>
    </row>
    <row r="99" spans="2:16" x14ac:dyDescent="0.2">
      <c r="C99" s="120" t="s">
        <v>307</v>
      </c>
      <c r="D99" s="702" t="s">
        <v>350</v>
      </c>
      <c r="E99" s="702"/>
      <c r="F99" s="389"/>
      <c r="H99" s="116" t="s">
        <v>313</v>
      </c>
      <c r="I99" s="702" t="s">
        <v>361</v>
      </c>
      <c r="J99" s="702"/>
      <c r="K99" s="390"/>
      <c r="L99" s="390"/>
      <c r="M99" s="388"/>
    </row>
    <row r="100" spans="2:16" x14ac:dyDescent="0.2">
      <c r="C100" s="116" t="s">
        <v>305</v>
      </c>
      <c r="D100" s="702" t="s">
        <v>351</v>
      </c>
      <c r="E100" s="702"/>
      <c r="F100" s="389"/>
      <c r="H100" s="120" t="s">
        <v>296</v>
      </c>
      <c r="I100" s="702" t="s">
        <v>362</v>
      </c>
      <c r="J100" s="702"/>
      <c r="K100" s="390"/>
      <c r="L100" s="390"/>
      <c r="M100" s="388"/>
    </row>
    <row r="101" spans="2:16" x14ac:dyDescent="0.2">
      <c r="C101" s="116" t="s">
        <v>352</v>
      </c>
      <c r="D101" s="702" t="s">
        <v>353</v>
      </c>
      <c r="E101" s="702"/>
      <c r="F101" s="389"/>
      <c r="H101" s="120" t="s">
        <v>301</v>
      </c>
      <c r="I101" s="702" t="s">
        <v>363</v>
      </c>
      <c r="J101" s="702"/>
      <c r="K101" s="390"/>
      <c r="L101" s="390"/>
      <c r="M101" s="388"/>
    </row>
    <row r="102" spans="2:16" x14ac:dyDescent="0.2">
      <c r="C102" s="120" t="s">
        <v>330</v>
      </c>
      <c r="D102" s="702" t="s">
        <v>354</v>
      </c>
      <c r="E102" s="702"/>
      <c r="F102" s="389"/>
      <c r="H102" s="120" t="s">
        <v>314</v>
      </c>
      <c r="I102" s="702" t="s">
        <v>364</v>
      </c>
      <c r="J102" s="702"/>
      <c r="K102" s="390"/>
      <c r="L102" s="390"/>
      <c r="M102" s="388"/>
    </row>
    <row r="103" spans="2:16" x14ac:dyDescent="0.2">
      <c r="C103" s="120" t="s">
        <v>331</v>
      </c>
      <c r="D103" s="702" t="s">
        <v>355</v>
      </c>
      <c r="E103" s="702"/>
      <c r="F103" s="389"/>
      <c r="H103" s="120" t="s">
        <v>297</v>
      </c>
      <c r="I103" s="702" t="s">
        <v>365</v>
      </c>
      <c r="J103" s="702"/>
      <c r="K103" s="390"/>
      <c r="L103" s="390"/>
      <c r="M103" s="388"/>
    </row>
    <row r="104" spans="2:16" x14ac:dyDescent="0.2">
      <c r="B104" s="388"/>
      <c r="C104" s="389"/>
      <c r="D104" s="388"/>
      <c r="E104" s="388"/>
      <c r="F104" s="389"/>
      <c r="G104" s="388"/>
      <c r="H104" s="390"/>
      <c r="I104" s="390"/>
      <c r="J104" s="390"/>
      <c r="K104" s="390"/>
      <c r="L104" s="390"/>
      <c r="M104" s="388"/>
    </row>
    <row r="105" spans="2:16" x14ac:dyDescent="0.2">
      <c r="C105" s="391"/>
      <c r="F105" s="389"/>
      <c r="G105" s="388"/>
      <c r="H105" s="390"/>
      <c r="I105" s="390"/>
      <c r="J105" s="390"/>
      <c r="K105" s="390"/>
      <c r="L105" s="390"/>
      <c r="M105" s="388"/>
    </row>
    <row r="106" spans="2:16" x14ac:dyDescent="0.2">
      <c r="C106" s="391"/>
      <c r="F106" s="796" t="s">
        <v>366</v>
      </c>
      <c r="G106" s="797"/>
      <c r="H106" s="798"/>
      <c r="I106" s="390"/>
      <c r="J106" s="390"/>
      <c r="K106" s="390"/>
      <c r="L106" s="390"/>
      <c r="M106" s="388"/>
    </row>
    <row r="107" spans="2:16" ht="11.25" customHeight="1" x14ac:dyDescent="0.2">
      <c r="C107" s="391"/>
      <c r="F107" s="454" t="s">
        <v>343</v>
      </c>
      <c r="G107" s="795" t="s">
        <v>344</v>
      </c>
      <c r="H107" s="795"/>
      <c r="I107" s="390"/>
      <c r="J107" s="390"/>
      <c r="K107" s="390"/>
      <c r="L107" s="390"/>
      <c r="M107" s="388"/>
    </row>
    <row r="108" spans="2:16" x14ac:dyDescent="0.2">
      <c r="C108" s="391"/>
      <c r="F108" s="116" t="s">
        <v>304</v>
      </c>
      <c r="G108" s="702" t="s">
        <v>367</v>
      </c>
      <c r="H108" s="702"/>
      <c r="I108" s="390"/>
      <c r="J108" s="390"/>
      <c r="K108" s="390"/>
      <c r="L108" s="390"/>
      <c r="M108" s="388"/>
    </row>
    <row r="109" spans="2:16" x14ac:dyDescent="0.2">
      <c r="C109" s="391"/>
      <c r="F109" s="116" t="s">
        <v>306</v>
      </c>
      <c r="G109" s="702" t="s">
        <v>368</v>
      </c>
      <c r="H109" s="702"/>
      <c r="I109" s="390"/>
      <c r="J109" s="390"/>
      <c r="K109" s="390"/>
      <c r="L109" s="390"/>
      <c r="M109" s="388"/>
    </row>
    <row r="110" spans="2:16" x14ac:dyDescent="0.2">
      <c r="C110" s="391"/>
      <c r="F110" s="389"/>
      <c r="G110" s="388"/>
      <c r="H110" s="390"/>
      <c r="I110" s="390"/>
      <c r="J110" s="390"/>
      <c r="K110" s="390"/>
      <c r="L110" s="390"/>
      <c r="M110" s="388"/>
      <c r="N110" s="1"/>
      <c r="O110" s="1"/>
      <c r="P110" s="1"/>
    </row>
    <row r="111" spans="2:16" x14ac:dyDescent="0.2">
      <c r="C111" s="391"/>
      <c r="F111" s="389"/>
      <c r="G111" s="388"/>
      <c r="H111" s="390"/>
      <c r="I111" s="390"/>
      <c r="J111" s="390"/>
      <c r="K111" s="390"/>
      <c r="L111" s="390"/>
      <c r="M111" s="388"/>
      <c r="N111" s="1"/>
      <c r="O111" s="1"/>
      <c r="P111" s="1"/>
    </row>
    <row r="112" spans="2:16" x14ac:dyDescent="0.2">
      <c r="C112" s="391"/>
      <c r="F112" s="389"/>
      <c r="G112" s="388"/>
      <c r="H112" s="390"/>
      <c r="I112" s="390"/>
      <c r="J112" s="390"/>
      <c r="K112" s="390"/>
      <c r="L112" s="390"/>
      <c r="M112" s="388"/>
      <c r="N112" s="1"/>
      <c r="O112" s="1"/>
      <c r="P112" s="1"/>
    </row>
    <row r="113" spans="2:16" x14ac:dyDescent="0.2">
      <c r="C113" s="391"/>
      <c r="F113" s="389"/>
      <c r="G113" s="388"/>
      <c r="H113" s="390"/>
      <c r="I113" s="390"/>
      <c r="J113" s="390"/>
      <c r="K113" s="390"/>
      <c r="L113" s="390"/>
      <c r="M113" s="388"/>
      <c r="N113" s="1"/>
      <c r="O113" s="1"/>
      <c r="P113" s="1"/>
    </row>
    <row r="114" spans="2:16" x14ac:dyDescent="0.2">
      <c r="C114" s="391"/>
      <c r="F114" s="389"/>
      <c r="G114" s="388"/>
      <c r="H114" s="390"/>
      <c r="I114" s="390"/>
      <c r="J114" s="390"/>
      <c r="K114" s="390"/>
      <c r="L114" s="390"/>
      <c r="M114" s="388"/>
      <c r="N114" s="1"/>
      <c r="O114" s="1"/>
      <c r="P114" s="1"/>
    </row>
    <row r="115" spans="2:16" x14ac:dyDescent="0.2">
      <c r="C115" s="391"/>
      <c r="F115" s="389"/>
      <c r="G115" s="388"/>
      <c r="H115" s="390"/>
      <c r="I115" s="390"/>
      <c r="J115" s="390"/>
      <c r="K115" s="390"/>
      <c r="L115" s="390"/>
      <c r="M115" s="388"/>
    </row>
    <row r="116" spans="2:16" x14ac:dyDescent="0.2">
      <c r="C116" s="389"/>
      <c r="E116" s="388"/>
      <c r="F116" s="389"/>
      <c r="G116" s="388"/>
      <c r="H116" s="390"/>
      <c r="I116" s="390"/>
      <c r="J116" s="390"/>
      <c r="K116" s="390"/>
      <c r="L116" s="390"/>
      <c r="M116" s="388"/>
    </row>
    <row r="117" spans="2:16" x14ac:dyDescent="0.2">
      <c r="C117" s="391"/>
      <c r="F117" s="389"/>
      <c r="G117" s="388"/>
      <c r="H117" s="390"/>
      <c r="I117" s="390"/>
      <c r="J117" s="390"/>
      <c r="K117" s="390"/>
      <c r="L117" s="390"/>
      <c r="M117" s="388"/>
    </row>
    <row r="118" spans="2:16" x14ac:dyDescent="0.2">
      <c r="C118" s="391"/>
      <c r="F118" s="389"/>
      <c r="G118" s="388"/>
      <c r="H118" s="390"/>
      <c r="I118" s="390"/>
      <c r="J118" s="390"/>
      <c r="K118" s="390"/>
      <c r="L118" s="390"/>
      <c r="M118" s="388"/>
    </row>
    <row r="119" spans="2:16" x14ac:dyDescent="0.2">
      <c r="C119" s="391"/>
      <c r="F119" s="389"/>
      <c r="G119" s="388"/>
      <c r="H119" s="390"/>
      <c r="I119" s="390"/>
      <c r="J119" s="390"/>
      <c r="K119" s="390"/>
      <c r="L119" s="390"/>
      <c r="M119" s="388"/>
    </row>
    <row r="120" spans="2:16" x14ac:dyDescent="0.2">
      <c r="C120" s="391"/>
      <c r="F120" s="389"/>
      <c r="G120" s="388"/>
      <c r="H120" s="390"/>
      <c r="I120" s="390"/>
      <c r="J120" s="390"/>
      <c r="K120" s="390"/>
      <c r="L120" s="390"/>
      <c r="M120" s="388"/>
    </row>
    <row r="121" spans="2:16" x14ac:dyDescent="0.2">
      <c r="B121" s="388"/>
      <c r="C121" s="389"/>
      <c r="D121" s="388"/>
      <c r="E121" s="388"/>
      <c r="F121" s="389"/>
      <c r="G121" s="388"/>
      <c r="H121" s="390"/>
      <c r="I121" s="390"/>
      <c r="J121" s="390"/>
      <c r="K121" s="390"/>
      <c r="L121" s="390"/>
      <c r="M121" s="388"/>
    </row>
    <row r="122" spans="2:16" x14ac:dyDescent="0.2">
      <c r="B122" s="388"/>
      <c r="C122" s="389"/>
      <c r="D122" s="388"/>
      <c r="E122" s="388"/>
      <c r="F122" s="389"/>
      <c r="G122" s="388"/>
      <c r="H122" s="390"/>
      <c r="I122" s="390"/>
      <c r="J122" s="390"/>
      <c r="K122" s="390"/>
      <c r="L122" s="390"/>
      <c r="M122" s="388"/>
    </row>
    <row r="123" spans="2:16" x14ac:dyDescent="0.2">
      <c r="B123" s="388"/>
      <c r="C123" s="389"/>
      <c r="D123" s="388"/>
      <c r="E123" s="388"/>
      <c r="F123" s="389"/>
      <c r="G123" s="388"/>
      <c r="H123" s="390"/>
      <c r="I123" s="390"/>
      <c r="J123" s="390"/>
      <c r="K123" s="390"/>
      <c r="L123" s="390"/>
      <c r="M123" s="388"/>
    </row>
    <row r="124" spans="2:16" x14ac:dyDescent="0.2">
      <c r="B124" s="388"/>
      <c r="C124" s="389"/>
      <c r="D124" s="388"/>
      <c r="E124" s="388"/>
      <c r="F124" s="389"/>
      <c r="G124" s="388"/>
      <c r="H124" s="390"/>
      <c r="I124" s="390"/>
      <c r="J124" s="390"/>
      <c r="K124" s="390"/>
      <c r="L124" s="390"/>
      <c r="M124" s="388"/>
    </row>
    <row r="125" spans="2:16" x14ac:dyDescent="0.2">
      <c r="B125" s="388"/>
      <c r="C125" s="389"/>
      <c r="D125" s="388"/>
      <c r="E125" s="388"/>
      <c r="F125" s="389"/>
      <c r="G125" s="388"/>
      <c r="H125" s="390"/>
      <c r="I125" s="390"/>
      <c r="J125" s="390"/>
      <c r="K125" s="390"/>
      <c r="L125" s="390"/>
      <c r="M125" s="388"/>
    </row>
    <row r="126" spans="2:16" x14ac:dyDescent="0.2">
      <c r="B126" s="388"/>
      <c r="C126" s="389"/>
      <c r="D126" s="388"/>
      <c r="E126" s="388"/>
      <c r="F126" s="389"/>
      <c r="G126" s="388"/>
      <c r="H126" s="390"/>
      <c r="I126" s="390"/>
      <c r="J126" s="390"/>
      <c r="K126" s="390"/>
      <c r="L126" s="390"/>
      <c r="M126" s="388"/>
    </row>
    <row r="127" spans="2:16" x14ac:dyDescent="0.2">
      <c r="M127" s="388"/>
    </row>
  </sheetData>
  <mergeCells count="70">
    <mergeCell ref="C50:C53"/>
    <mergeCell ref="B50:B53"/>
    <mergeCell ref="B25:B30"/>
    <mergeCell ref="B67:K67"/>
    <mergeCell ref="B80:K80"/>
    <mergeCell ref="C25:C30"/>
    <mergeCell ref="D25:D30"/>
    <mergeCell ref="B31:B32"/>
    <mergeCell ref="C31:C32"/>
    <mergeCell ref="D31:D32"/>
    <mergeCell ref="B36:B38"/>
    <mergeCell ref="B44:B46"/>
    <mergeCell ref="C54:C55"/>
    <mergeCell ref="D50:D53"/>
    <mergeCell ref="B19:B21"/>
    <mergeCell ref="C19:C21"/>
    <mergeCell ref="D19:D21"/>
    <mergeCell ref="B22:B24"/>
    <mergeCell ref="C22:C24"/>
    <mergeCell ref="D22:D24"/>
    <mergeCell ref="D12:D13"/>
    <mergeCell ref="C12:C13"/>
    <mergeCell ref="B12:B13"/>
    <mergeCell ref="B2:K2"/>
    <mergeCell ref="B3:K3"/>
    <mergeCell ref="B6:B11"/>
    <mergeCell ref="C6:C11"/>
    <mergeCell ref="D6:D11"/>
    <mergeCell ref="H86:I86"/>
    <mergeCell ref="C91:J91"/>
    <mergeCell ref="C36:C38"/>
    <mergeCell ref="D36:D38"/>
    <mergeCell ref="H84:I84"/>
    <mergeCell ref="B63:D63"/>
    <mergeCell ref="H81:I81"/>
    <mergeCell ref="H82:I82"/>
    <mergeCell ref="H83:I83"/>
    <mergeCell ref="B39:B43"/>
    <mergeCell ref="C39:C43"/>
    <mergeCell ref="D39:D43"/>
    <mergeCell ref="C44:C46"/>
    <mergeCell ref="D44:D46"/>
    <mergeCell ref="D54:D55"/>
    <mergeCell ref="B54:B55"/>
    <mergeCell ref="I94:J94"/>
    <mergeCell ref="D95:E95"/>
    <mergeCell ref="I95:J95"/>
    <mergeCell ref="D96:E96"/>
    <mergeCell ref="I96:J96"/>
    <mergeCell ref="I100:J100"/>
    <mergeCell ref="D101:E101"/>
    <mergeCell ref="I101:J101"/>
    <mergeCell ref="D102:E102"/>
    <mergeCell ref="I102:J102"/>
    <mergeCell ref="G109:H109"/>
    <mergeCell ref="D100:E100"/>
    <mergeCell ref="D103:E103"/>
    <mergeCell ref="D94:E94"/>
    <mergeCell ref="C93:E93"/>
    <mergeCell ref="H93:J93"/>
    <mergeCell ref="I103:J103"/>
    <mergeCell ref="F106:H106"/>
    <mergeCell ref="G107:H107"/>
    <mergeCell ref="G108:H108"/>
    <mergeCell ref="D97:E97"/>
    <mergeCell ref="I97:J97"/>
    <mergeCell ref="D98:E98"/>
    <mergeCell ref="I98:J98"/>
    <mergeCell ref="D99:E99"/>
    <mergeCell ref="I99:J99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2009</vt:lpstr>
      <vt:lpstr>2010</vt:lpstr>
      <vt:lpstr>2011</vt:lpstr>
      <vt:lpstr>Caracteristicas Emisión</vt:lpstr>
      <vt:lpstr>Series Emisión</vt:lpstr>
      <vt:lpstr>TPP</vt:lpstr>
      <vt:lpstr>2012</vt:lpstr>
      <vt:lpstr>2013</vt:lpstr>
      <vt:lpstr>2014</vt:lpstr>
      <vt:lpstr>2015</vt:lpstr>
      <vt:lpstr>2016</vt:lpstr>
      <vt:lpstr>2017</vt:lpstr>
      <vt:lpstr>2018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Company>BNB VALORES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Vega</dc:creator>
  <cp:lastModifiedBy>Karelia Yapu</cp:lastModifiedBy>
  <cp:lastPrinted>2017-11-03T20:55:37Z</cp:lastPrinted>
  <dcterms:created xsi:type="dcterms:W3CDTF">2008-10-13T13:53:03Z</dcterms:created>
  <dcterms:modified xsi:type="dcterms:W3CDTF">2018-05-17T17:21:59Z</dcterms:modified>
</cp:coreProperties>
</file>